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goldfs\criminaljustice\Olivia Pinney\COVID Work\Covid Racial Disparities\Monthly Charts\November 2020\"/>
    </mc:Choice>
  </mc:AlternateContent>
  <xr:revisionPtr revIDLastSave="0" documentId="13_ncr:1_{79943404-8892-49A1-8856-8839772D2B37}" xr6:coauthVersionLast="45" xr6:coauthVersionMax="45" xr10:uidLastSave="{00000000-0000-0000-0000-000000000000}"/>
  <bookViews>
    <workbookView xWindow="-180" yWindow="30" windowWidth="17520" windowHeight="11745" xr2:uid="{50343284-2839-41FF-A9A5-421C14C2676B}"/>
  </bookViews>
  <sheets>
    <sheet name="1. Black OCA" sheetId="2" r:id="rId1"/>
    <sheet name="2. Black OCA Charts" sheetId="3" r:id="rId2"/>
    <sheet name="1. Latinx OCA" sheetId="6" r:id="rId3"/>
    <sheet name="2. Latinx OCA Charts" sheetId="7" r:id="rId4"/>
    <sheet name="1. Black DOC" sheetId="9" r:id="rId5"/>
    <sheet name="2. Black DOC Charts" sheetId="10" r:id="rId6"/>
    <sheet name="1. Latinx DOC" sheetId="12" r:id="rId7"/>
    <sheet name="2. Latinx DOC Charts" sheetId="1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4" i="13" l="1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N23" i="13"/>
  <c r="B39" i="13"/>
  <c r="B35" i="13"/>
  <c r="B36" i="13"/>
  <c r="B37" i="13"/>
  <c r="B38" i="13"/>
  <c r="B16" i="13"/>
  <c r="B17" i="13"/>
  <c r="B18" i="13"/>
  <c r="B19" i="13"/>
  <c r="J21" i="12"/>
  <c r="J19" i="12"/>
  <c r="J18" i="12"/>
  <c r="J20" i="12"/>
  <c r="F40" i="12"/>
  <c r="F37" i="12"/>
  <c r="F38" i="12"/>
  <c r="F39" i="12"/>
  <c r="F18" i="12"/>
  <c r="F19" i="12"/>
  <c r="F20" i="12"/>
  <c r="F21" i="12"/>
  <c r="I18" i="12"/>
  <c r="I19" i="12"/>
  <c r="I20" i="12"/>
  <c r="I21" i="12"/>
  <c r="A37" i="12"/>
  <c r="A38" i="12"/>
  <c r="A39" i="12"/>
  <c r="A40" i="12"/>
  <c r="A18" i="12"/>
  <c r="A19" i="12"/>
  <c r="A20" i="12"/>
  <c r="A21" i="12"/>
  <c r="B35" i="10"/>
  <c r="B36" i="10"/>
  <c r="B37" i="10"/>
  <c r="B38" i="10"/>
  <c r="B39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Z24" i="10"/>
  <c r="AA24" i="10"/>
  <c r="AB24" i="10"/>
  <c r="AC24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AA23" i="10"/>
  <c r="AB23" i="10"/>
  <c r="AC23" i="10"/>
  <c r="N23" i="10"/>
  <c r="B16" i="10"/>
  <c r="B17" i="10"/>
  <c r="B18" i="10"/>
  <c r="B19" i="10"/>
  <c r="J21" i="9"/>
  <c r="J18" i="9"/>
  <c r="J19" i="9"/>
  <c r="J20" i="9"/>
  <c r="I18" i="9"/>
  <c r="I19" i="9"/>
  <c r="I20" i="9"/>
  <c r="I21" i="9"/>
  <c r="F37" i="9"/>
  <c r="F38" i="9"/>
  <c r="F39" i="9"/>
  <c r="F40" i="9"/>
  <c r="F18" i="9"/>
  <c r="F19" i="9"/>
  <c r="F20" i="9"/>
  <c r="F21" i="9"/>
  <c r="A37" i="9"/>
  <c r="A38" i="9"/>
  <c r="A39" i="9"/>
  <c r="A40" i="9"/>
  <c r="A18" i="9"/>
  <c r="A19" i="9"/>
  <c r="A20" i="9"/>
  <c r="A21" i="9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91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70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47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25" i="7"/>
  <c r="C15" i="7"/>
  <c r="D15" i="7"/>
  <c r="E15" i="7"/>
  <c r="F15" i="7"/>
  <c r="C16" i="7"/>
  <c r="D16" i="7"/>
  <c r="E16" i="7"/>
  <c r="F16" i="7"/>
  <c r="C17" i="7"/>
  <c r="D17" i="7"/>
  <c r="E17" i="7"/>
  <c r="F17" i="7"/>
  <c r="C18" i="7"/>
  <c r="D18" i="7"/>
  <c r="E18" i="7"/>
  <c r="F18" i="7"/>
  <c r="C19" i="7"/>
  <c r="D19" i="7"/>
  <c r="E19" i="7"/>
  <c r="F19" i="7"/>
  <c r="B16" i="7"/>
  <c r="B17" i="7"/>
  <c r="B18" i="7"/>
  <c r="B19" i="7"/>
  <c r="N91" i="7"/>
  <c r="O91" i="7"/>
  <c r="P91" i="7"/>
  <c r="Q91" i="7"/>
  <c r="R91" i="7"/>
  <c r="S91" i="7"/>
  <c r="T91" i="7"/>
  <c r="U91" i="7"/>
  <c r="V91" i="7"/>
  <c r="W91" i="7"/>
  <c r="X91" i="7"/>
  <c r="Y91" i="7"/>
  <c r="Z91" i="7"/>
  <c r="AA91" i="7"/>
  <c r="AB91" i="7"/>
  <c r="AC91" i="7"/>
  <c r="O90" i="7"/>
  <c r="P90" i="7"/>
  <c r="Q90" i="7"/>
  <c r="R90" i="7"/>
  <c r="S90" i="7"/>
  <c r="T90" i="7"/>
  <c r="U90" i="7"/>
  <c r="V90" i="7"/>
  <c r="W90" i="7"/>
  <c r="X90" i="7"/>
  <c r="Y90" i="7"/>
  <c r="Z90" i="7"/>
  <c r="AA90" i="7"/>
  <c r="AB90" i="7"/>
  <c r="AC90" i="7"/>
  <c r="N90" i="7"/>
  <c r="N70" i="7"/>
  <c r="O70" i="7"/>
  <c r="P70" i="7"/>
  <c r="Q70" i="7"/>
  <c r="R70" i="7"/>
  <c r="S70" i="7"/>
  <c r="T70" i="7"/>
  <c r="U70" i="7"/>
  <c r="V70" i="7"/>
  <c r="W70" i="7"/>
  <c r="X70" i="7"/>
  <c r="Y70" i="7"/>
  <c r="Z70" i="7"/>
  <c r="AA70" i="7"/>
  <c r="AB70" i="7"/>
  <c r="AC70" i="7"/>
  <c r="O69" i="7"/>
  <c r="P69" i="7"/>
  <c r="Q69" i="7"/>
  <c r="R69" i="7"/>
  <c r="S69" i="7"/>
  <c r="T69" i="7"/>
  <c r="U69" i="7"/>
  <c r="V69" i="7"/>
  <c r="W69" i="7"/>
  <c r="X69" i="7"/>
  <c r="Y69" i="7"/>
  <c r="Z69" i="7"/>
  <c r="AA69" i="7"/>
  <c r="AB69" i="7"/>
  <c r="AC69" i="7"/>
  <c r="N69" i="7"/>
  <c r="N47" i="7"/>
  <c r="O47" i="7"/>
  <c r="P47" i="7"/>
  <c r="Q47" i="7"/>
  <c r="R47" i="7"/>
  <c r="S47" i="7"/>
  <c r="T47" i="7"/>
  <c r="U47" i="7"/>
  <c r="V47" i="7"/>
  <c r="W47" i="7"/>
  <c r="X47" i="7"/>
  <c r="Y47" i="7"/>
  <c r="Z47" i="7"/>
  <c r="AA47" i="7"/>
  <c r="AB47" i="7"/>
  <c r="AC47" i="7"/>
  <c r="O46" i="7"/>
  <c r="P46" i="7"/>
  <c r="Q46" i="7"/>
  <c r="R46" i="7"/>
  <c r="S46" i="7"/>
  <c r="T46" i="7"/>
  <c r="U46" i="7"/>
  <c r="V46" i="7"/>
  <c r="W46" i="7"/>
  <c r="X46" i="7"/>
  <c r="Y46" i="7"/>
  <c r="Z46" i="7"/>
  <c r="AA46" i="7"/>
  <c r="AB46" i="7"/>
  <c r="AC46" i="7"/>
  <c r="N46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N24" i="7"/>
  <c r="Q20" i="6"/>
  <c r="Q18" i="6"/>
  <c r="J36" i="6"/>
  <c r="K36" i="6"/>
  <c r="L36" i="6"/>
  <c r="M36" i="6"/>
  <c r="N36" i="6"/>
  <c r="U17" i="6" s="1"/>
  <c r="J37" i="6"/>
  <c r="K37" i="6"/>
  <c r="R18" i="6" s="1"/>
  <c r="L37" i="6"/>
  <c r="M37" i="6"/>
  <c r="N37" i="6"/>
  <c r="J38" i="6"/>
  <c r="K38" i="6"/>
  <c r="L38" i="6"/>
  <c r="S19" i="6" s="1"/>
  <c r="M38" i="6"/>
  <c r="T19" i="6" s="1"/>
  <c r="N38" i="6"/>
  <c r="U19" i="6" s="1"/>
  <c r="J39" i="6"/>
  <c r="K39" i="6"/>
  <c r="L39" i="6"/>
  <c r="M39" i="6"/>
  <c r="N39" i="6"/>
  <c r="Q17" i="6"/>
  <c r="R17" i="6"/>
  <c r="S17" i="6"/>
  <c r="T17" i="6"/>
  <c r="S18" i="6"/>
  <c r="T18" i="6"/>
  <c r="U18" i="6"/>
  <c r="Q19" i="6"/>
  <c r="R19" i="6"/>
  <c r="R20" i="6"/>
  <c r="S20" i="6"/>
  <c r="T20" i="6"/>
  <c r="U20" i="6"/>
  <c r="J5" i="6"/>
  <c r="K5" i="6"/>
  <c r="J17" i="6"/>
  <c r="K17" i="6"/>
  <c r="L17" i="6"/>
  <c r="M17" i="6"/>
  <c r="N17" i="6"/>
  <c r="J18" i="6"/>
  <c r="K18" i="6"/>
  <c r="L18" i="6"/>
  <c r="M18" i="6"/>
  <c r="N18" i="6"/>
  <c r="J19" i="6"/>
  <c r="K19" i="6"/>
  <c r="L19" i="6"/>
  <c r="M19" i="6"/>
  <c r="N19" i="6"/>
  <c r="J20" i="6"/>
  <c r="K20" i="6"/>
  <c r="L20" i="6"/>
  <c r="M20" i="6"/>
  <c r="N20" i="6"/>
  <c r="J6" i="6"/>
  <c r="J7" i="6"/>
  <c r="J8" i="6"/>
  <c r="J9" i="6"/>
  <c r="J10" i="6"/>
  <c r="J11" i="6"/>
  <c r="J12" i="6"/>
  <c r="J13" i="6"/>
  <c r="J14" i="6"/>
  <c r="J15" i="6"/>
  <c r="J16" i="6"/>
  <c r="P17" i="6"/>
  <c r="P18" i="6"/>
  <c r="P19" i="6"/>
  <c r="P20" i="6"/>
  <c r="A36" i="6"/>
  <c r="A37" i="6"/>
  <c r="A38" i="6"/>
  <c r="A39" i="6"/>
  <c r="A17" i="6"/>
  <c r="A18" i="6"/>
  <c r="A19" i="6"/>
  <c r="A20" i="6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89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67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N89" i="3"/>
  <c r="Y88" i="3"/>
  <c r="Z88" i="3"/>
  <c r="AA88" i="3"/>
  <c r="AB88" i="3"/>
  <c r="AC88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N67" i="3"/>
  <c r="X66" i="3"/>
  <c r="Y66" i="3"/>
  <c r="Z66" i="3"/>
  <c r="AA66" i="3"/>
  <c r="AB66" i="3"/>
  <c r="AC66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N25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N46" i="3"/>
  <c r="Y45" i="3"/>
  <c r="Z45" i="3"/>
  <c r="AA45" i="3"/>
  <c r="AB45" i="3"/>
  <c r="AC45" i="3"/>
  <c r="X45" i="3"/>
  <c r="N45" i="3"/>
  <c r="O45" i="3"/>
  <c r="P45" i="3"/>
  <c r="Q45" i="3"/>
  <c r="R45" i="3"/>
  <c r="S45" i="3"/>
  <c r="T45" i="3"/>
  <c r="U45" i="3"/>
  <c r="V45" i="3"/>
  <c r="W45" i="3"/>
  <c r="N24" i="3"/>
  <c r="AB24" i="3"/>
  <c r="AC24" i="3"/>
  <c r="AA24" i="3"/>
  <c r="Y24" i="3"/>
  <c r="Z24" i="3"/>
  <c r="B16" i="3"/>
  <c r="C16" i="3"/>
  <c r="D16" i="3"/>
  <c r="E16" i="3"/>
  <c r="F16" i="3"/>
  <c r="B17" i="3"/>
  <c r="C17" i="3"/>
  <c r="D17" i="3"/>
  <c r="E17" i="3"/>
  <c r="F17" i="3"/>
  <c r="B18" i="3"/>
  <c r="C18" i="3"/>
  <c r="D18" i="3"/>
  <c r="E18" i="3"/>
  <c r="F18" i="3"/>
  <c r="B19" i="3"/>
  <c r="C19" i="3"/>
  <c r="D19" i="3"/>
  <c r="E19" i="3"/>
  <c r="F19" i="3"/>
  <c r="R17" i="2"/>
  <c r="S17" i="2"/>
  <c r="T17" i="2"/>
  <c r="U17" i="2"/>
  <c r="R18" i="2"/>
  <c r="S18" i="2"/>
  <c r="T18" i="2"/>
  <c r="U18" i="2"/>
  <c r="R19" i="2"/>
  <c r="S19" i="2"/>
  <c r="T19" i="2"/>
  <c r="U19" i="2"/>
  <c r="R20" i="2"/>
  <c r="S20" i="2"/>
  <c r="T20" i="2"/>
  <c r="U20" i="2"/>
  <c r="Q20" i="2"/>
  <c r="Q18" i="2"/>
  <c r="Q19" i="2"/>
  <c r="Q17" i="2"/>
  <c r="Q16" i="2"/>
  <c r="Q5" i="2"/>
  <c r="J39" i="2"/>
  <c r="J36" i="2"/>
  <c r="K36" i="2"/>
  <c r="L36" i="2"/>
  <c r="M36" i="2"/>
  <c r="N36" i="2"/>
  <c r="J37" i="2"/>
  <c r="K37" i="2"/>
  <c r="L37" i="2"/>
  <c r="M37" i="2"/>
  <c r="N37" i="2"/>
  <c r="J38" i="2"/>
  <c r="K38" i="2"/>
  <c r="L38" i="2"/>
  <c r="M38" i="2"/>
  <c r="N38" i="2"/>
  <c r="K39" i="2"/>
  <c r="L39" i="2"/>
  <c r="M39" i="2"/>
  <c r="N39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J16" i="2"/>
  <c r="J17" i="2"/>
  <c r="K17" i="2"/>
  <c r="L17" i="2"/>
  <c r="M17" i="2"/>
  <c r="N17" i="2"/>
  <c r="J18" i="2"/>
  <c r="K18" i="2"/>
  <c r="L18" i="2"/>
  <c r="M18" i="2"/>
  <c r="N18" i="2"/>
  <c r="J19" i="2"/>
  <c r="K19" i="2"/>
  <c r="L19" i="2"/>
  <c r="M19" i="2"/>
  <c r="N19" i="2"/>
  <c r="J20" i="2"/>
  <c r="K20" i="2"/>
  <c r="L20" i="2"/>
  <c r="M20" i="2"/>
  <c r="N20" i="2"/>
  <c r="A5" i="2"/>
  <c r="A17" i="2"/>
  <c r="A18" i="2"/>
  <c r="A19" i="2"/>
  <c r="A20" i="2"/>
  <c r="P20" i="2"/>
  <c r="P19" i="2"/>
  <c r="P18" i="2"/>
  <c r="P17" i="2"/>
  <c r="K27" i="6" l="1"/>
  <c r="L7" i="6"/>
  <c r="J33" i="2"/>
  <c r="J5" i="2"/>
  <c r="J24" i="6" l="1"/>
  <c r="F6" i="12" l="1"/>
  <c r="A2" i="13"/>
  <c r="F36" i="12"/>
  <c r="A36" i="12"/>
  <c r="F35" i="12"/>
  <c r="A35" i="12"/>
  <c r="F34" i="12"/>
  <c r="A34" i="12"/>
  <c r="F33" i="12"/>
  <c r="A33" i="12"/>
  <c r="F32" i="12"/>
  <c r="A32" i="12"/>
  <c r="F31" i="12"/>
  <c r="A31" i="12"/>
  <c r="F30" i="12"/>
  <c r="A30" i="12"/>
  <c r="F29" i="12"/>
  <c r="A29" i="12"/>
  <c r="F28" i="12"/>
  <c r="A28" i="12"/>
  <c r="F27" i="12"/>
  <c r="A27" i="12"/>
  <c r="F26" i="12"/>
  <c r="A26" i="12"/>
  <c r="F25" i="12"/>
  <c r="A25" i="12"/>
  <c r="A24" i="12"/>
  <c r="A23" i="12"/>
  <c r="A22" i="12"/>
  <c r="I17" i="12"/>
  <c r="F17" i="12"/>
  <c r="A17" i="12"/>
  <c r="I16" i="12"/>
  <c r="F16" i="12"/>
  <c r="A16" i="12"/>
  <c r="I15" i="12"/>
  <c r="F15" i="12"/>
  <c r="J15" i="12" s="1"/>
  <c r="B13" i="13" s="1"/>
  <c r="B33" i="13" s="1"/>
  <c r="A15" i="12"/>
  <c r="I14" i="12"/>
  <c r="F14" i="12"/>
  <c r="J14" i="12" s="1"/>
  <c r="B12" i="13" s="1"/>
  <c r="B32" i="13" s="1"/>
  <c r="A14" i="12"/>
  <c r="I13" i="12"/>
  <c r="F13" i="12"/>
  <c r="J13" i="12" s="1"/>
  <c r="B11" i="13" s="1"/>
  <c r="B31" i="13" s="1"/>
  <c r="A13" i="12"/>
  <c r="I12" i="12"/>
  <c r="F12" i="12"/>
  <c r="A12" i="12"/>
  <c r="I11" i="12"/>
  <c r="F11" i="12"/>
  <c r="J11" i="12" s="1"/>
  <c r="B9" i="13" s="1"/>
  <c r="B29" i="13" s="1"/>
  <c r="A11" i="12"/>
  <c r="I10" i="12"/>
  <c r="F10" i="12"/>
  <c r="A10" i="12"/>
  <c r="I9" i="12"/>
  <c r="F9" i="12"/>
  <c r="J9" i="12" s="1"/>
  <c r="B7" i="13" s="1"/>
  <c r="B27" i="13" s="1"/>
  <c r="A9" i="12"/>
  <c r="I8" i="12"/>
  <c r="F8" i="12"/>
  <c r="A8" i="12"/>
  <c r="I7" i="12"/>
  <c r="F7" i="12"/>
  <c r="A7" i="12"/>
  <c r="I6" i="12"/>
  <c r="A6" i="12"/>
  <c r="A2" i="10"/>
  <c r="F36" i="9"/>
  <c r="A36" i="9"/>
  <c r="F35" i="9"/>
  <c r="A35" i="9"/>
  <c r="F34" i="9"/>
  <c r="A34" i="9"/>
  <c r="F33" i="9"/>
  <c r="A33" i="9"/>
  <c r="F32" i="9"/>
  <c r="A32" i="9"/>
  <c r="F31" i="9"/>
  <c r="A31" i="9"/>
  <c r="F30" i="9"/>
  <c r="A30" i="9"/>
  <c r="F29" i="9"/>
  <c r="A29" i="9"/>
  <c r="F28" i="9"/>
  <c r="A28" i="9"/>
  <c r="F27" i="9"/>
  <c r="A27" i="9"/>
  <c r="F26" i="9"/>
  <c r="A26" i="9"/>
  <c r="F25" i="9"/>
  <c r="A25" i="9"/>
  <c r="A24" i="9"/>
  <c r="A23" i="9"/>
  <c r="A22" i="9"/>
  <c r="I17" i="9"/>
  <c r="F17" i="9"/>
  <c r="A17" i="9"/>
  <c r="I16" i="9"/>
  <c r="F16" i="9"/>
  <c r="J16" i="9" s="1"/>
  <c r="B14" i="10" s="1"/>
  <c r="B34" i="10" s="1"/>
  <c r="A16" i="9"/>
  <c r="I15" i="9"/>
  <c r="F15" i="9"/>
  <c r="A15" i="9"/>
  <c r="I14" i="9"/>
  <c r="F14" i="9"/>
  <c r="A14" i="9"/>
  <c r="I13" i="9"/>
  <c r="F13" i="9"/>
  <c r="A13" i="9"/>
  <c r="I12" i="9"/>
  <c r="F12" i="9"/>
  <c r="A12" i="9"/>
  <c r="I11" i="9"/>
  <c r="F11" i="9"/>
  <c r="A11" i="9"/>
  <c r="I10" i="9"/>
  <c r="F10" i="9"/>
  <c r="A10" i="9"/>
  <c r="I9" i="9"/>
  <c r="F9" i="9"/>
  <c r="A9" i="9"/>
  <c r="I8" i="9"/>
  <c r="F8" i="9"/>
  <c r="A8" i="9"/>
  <c r="I7" i="9"/>
  <c r="F7" i="9"/>
  <c r="A7" i="9"/>
  <c r="I6" i="9"/>
  <c r="F6" i="9"/>
  <c r="A6" i="9"/>
  <c r="J12" i="12" l="1"/>
  <c r="B10" i="13" s="1"/>
  <c r="B30" i="13" s="1"/>
  <c r="J7" i="12"/>
  <c r="B5" i="13" s="1"/>
  <c r="B25" i="13" s="1"/>
  <c r="J8" i="12"/>
  <c r="B6" i="13" s="1"/>
  <c r="B26" i="13" s="1"/>
  <c r="J16" i="12"/>
  <c r="B14" i="13" s="1"/>
  <c r="B34" i="13" s="1"/>
  <c r="J17" i="12"/>
  <c r="B15" i="13" s="1"/>
  <c r="J17" i="9"/>
  <c r="B15" i="10" s="1"/>
  <c r="J10" i="12"/>
  <c r="B8" i="13" s="1"/>
  <c r="B28" i="13" s="1"/>
  <c r="J6" i="12"/>
  <c r="B4" i="13" s="1"/>
  <c r="B24" i="13" s="1"/>
  <c r="J11" i="9"/>
  <c r="B9" i="10" s="1"/>
  <c r="B29" i="10" s="1"/>
  <c r="J10" i="9"/>
  <c r="B8" i="10" s="1"/>
  <c r="B28" i="10" s="1"/>
  <c r="J9" i="9"/>
  <c r="B7" i="10" s="1"/>
  <c r="B27" i="10" s="1"/>
  <c r="J15" i="9"/>
  <c r="B13" i="10" s="1"/>
  <c r="B33" i="10" s="1"/>
  <c r="J14" i="9"/>
  <c r="B12" i="10" s="1"/>
  <c r="B32" i="10" s="1"/>
  <c r="J8" i="9"/>
  <c r="B6" i="10" s="1"/>
  <c r="B26" i="10" s="1"/>
  <c r="J7" i="9"/>
  <c r="B5" i="10" s="1"/>
  <c r="B25" i="10" s="1"/>
  <c r="J13" i="9"/>
  <c r="B11" i="10" s="1"/>
  <c r="B31" i="10" s="1"/>
  <c r="J6" i="9"/>
  <c r="B4" i="10" s="1"/>
  <c r="B24" i="10" s="1"/>
  <c r="J12" i="9"/>
  <c r="B10" i="10" s="1"/>
  <c r="B30" i="10" s="1"/>
  <c r="A2" i="7"/>
  <c r="F3" i="7" l="1"/>
  <c r="E3" i="7"/>
  <c r="D3" i="7"/>
  <c r="C3" i="7"/>
  <c r="B3" i="7"/>
  <c r="N35" i="6"/>
  <c r="U16" i="6" s="1"/>
  <c r="M35" i="6"/>
  <c r="T16" i="6" s="1"/>
  <c r="L35" i="6"/>
  <c r="S16" i="6" s="1"/>
  <c r="K35" i="6"/>
  <c r="R16" i="6" s="1"/>
  <c r="J35" i="6"/>
  <c r="Q16" i="6" s="1"/>
  <c r="A35" i="6"/>
  <c r="N34" i="6"/>
  <c r="M34" i="6"/>
  <c r="L34" i="6"/>
  <c r="K34" i="6"/>
  <c r="J34" i="6"/>
  <c r="Q15" i="6" s="1"/>
  <c r="A34" i="6"/>
  <c r="N33" i="6"/>
  <c r="M33" i="6"/>
  <c r="L33" i="6"/>
  <c r="K33" i="6"/>
  <c r="J33" i="6"/>
  <c r="Q14" i="6" s="1"/>
  <c r="B13" i="7" s="1"/>
  <c r="A33" i="6"/>
  <c r="N32" i="6"/>
  <c r="M32" i="6"/>
  <c r="L32" i="6"/>
  <c r="K32" i="6"/>
  <c r="J32" i="6"/>
  <c r="A32" i="6"/>
  <c r="N31" i="6"/>
  <c r="M31" i="6"/>
  <c r="L31" i="6"/>
  <c r="K31" i="6"/>
  <c r="J31" i="6"/>
  <c r="A31" i="6"/>
  <c r="N30" i="6"/>
  <c r="M30" i="6"/>
  <c r="L30" i="6"/>
  <c r="K30" i="6"/>
  <c r="J30" i="6"/>
  <c r="A30" i="6"/>
  <c r="N29" i="6"/>
  <c r="M29" i="6"/>
  <c r="L29" i="6"/>
  <c r="K29" i="6"/>
  <c r="J29" i="6"/>
  <c r="Q10" i="6" s="1"/>
  <c r="B9" i="7" s="1"/>
  <c r="A29" i="6"/>
  <c r="N28" i="6"/>
  <c r="M28" i="6"/>
  <c r="L28" i="6"/>
  <c r="K28" i="6"/>
  <c r="J28" i="6"/>
  <c r="A28" i="6"/>
  <c r="N27" i="6"/>
  <c r="M27" i="6"/>
  <c r="L27" i="6"/>
  <c r="J27" i="6"/>
  <c r="A27" i="6"/>
  <c r="N26" i="6"/>
  <c r="M26" i="6"/>
  <c r="L26" i="6"/>
  <c r="K26" i="6"/>
  <c r="J26" i="6"/>
  <c r="A26" i="6"/>
  <c r="N25" i="6"/>
  <c r="M25" i="6"/>
  <c r="L25" i="6"/>
  <c r="K25" i="6"/>
  <c r="J25" i="6"/>
  <c r="A25" i="6"/>
  <c r="N24" i="6"/>
  <c r="M24" i="6"/>
  <c r="L24" i="6"/>
  <c r="K24" i="6"/>
  <c r="A24" i="6"/>
  <c r="A23" i="6"/>
  <c r="A22" i="6"/>
  <c r="A21" i="6"/>
  <c r="P16" i="6"/>
  <c r="N16" i="6"/>
  <c r="M16" i="6"/>
  <c r="L16" i="6"/>
  <c r="K16" i="6"/>
  <c r="A16" i="6"/>
  <c r="P15" i="6"/>
  <c r="N15" i="6"/>
  <c r="U15" i="6" s="1"/>
  <c r="F14" i="7" s="1"/>
  <c r="M15" i="6"/>
  <c r="L15" i="6"/>
  <c r="K15" i="6"/>
  <c r="A15" i="6"/>
  <c r="P14" i="6"/>
  <c r="N14" i="6"/>
  <c r="U14" i="6" s="1"/>
  <c r="F13" i="7" s="1"/>
  <c r="M14" i="6"/>
  <c r="L14" i="6"/>
  <c r="S14" i="6" s="1"/>
  <c r="D13" i="7" s="1"/>
  <c r="K14" i="6"/>
  <c r="R14" i="6" s="1"/>
  <c r="C13" i="7" s="1"/>
  <c r="A14" i="6"/>
  <c r="P13" i="6"/>
  <c r="N13" i="6"/>
  <c r="M13" i="6"/>
  <c r="L13" i="6"/>
  <c r="S13" i="6" s="1"/>
  <c r="D12" i="7" s="1"/>
  <c r="K13" i="6"/>
  <c r="Q13" i="6"/>
  <c r="B12" i="7" s="1"/>
  <c r="A13" i="6"/>
  <c r="P12" i="6"/>
  <c r="N12" i="6"/>
  <c r="M12" i="6"/>
  <c r="L12" i="6"/>
  <c r="K12" i="6"/>
  <c r="R12" i="6" s="1"/>
  <c r="C11" i="7" s="1"/>
  <c r="Q12" i="6"/>
  <c r="B11" i="7" s="1"/>
  <c r="A12" i="6"/>
  <c r="P11" i="6"/>
  <c r="N11" i="6"/>
  <c r="U11" i="6" s="1"/>
  <c r="F10" i="7" s="1"/>
  <c r="M11" i="6"/>
  <c r="L11" i="6"/>
  <c r="K11" i="6"/>
  <c r="Q11" i="6"/>
  <c r="B10" i="7" s="1"/>
  <c r="A11" i="6"/>
  <c r="P10" i="6"/>
  <c r="N10" i="6"/>
  <c r="U10" i="6" s="1"/>
  <c r="F9" i="7" s="1"/>
  <c r="M10" i="6"/>
  <c r="L10" i="6"/>
  <c r="S10" i="6" s="1"/>
  <c r="D9" i="7" s="1"/>
  <c r="K10" i="6"/>
  <c r="R10" i="6" s="1"/>
  <c r="C9" i="7" s="1"/>
  <c r="A10" i="6"/>
  <c r="P9" i="6"/>
  <c r="N9" i="6"/>
  <c r="M9" i="6"/>
  <c r="L9" i="6"/>
  <c r="S9" i="6" s="1"/>
  <c r="D8" i="7" s="1"/>
  <c r="K9" i="6"/>
  <c r="Q9" i="6"/>
  <c r="B8" i="7" s="1"/>
  <c r="A9" i="6"/>
  <c r="P8" i="6"/>
  <c r="N8" i="6"/>
  <c r="U8" i="6" s="1"/>
  <c r="F7" i="7" s="1"/>
  <c r="M8" i="6"/>
  <c r="T8" i="6" s="1"/>
  <c r="E7" i="7" s="1"/>
  <c r="L8" i="6"/>
  <c r="K8" i="6"/>
  <c r="R8" i="6" s="1"/>
  <c r="Q8" i="6"/>
  <c r="B7" i="7" s="1"/>
  <c r="A8" i="6"/>
  <c r="P7" i="6"/>
  <c r="N7" i="6"/>
  <c r="U7" i="6" s="1"/>
  <c r="F6" i="7" s="1"/>
  <c r="M7" i="6"/>
  <c r="S7" i="6"/>
  <c r="D6" i="7" s="1"/>
  <c r="K7" i="6"/>
  <c r="A7" i="6"/>
  <c r="P6" i="6"/>
  <c r="N6" i="6"/>
  <c r="U6" i="6" s="1"/>
  <c r="F5" i="7" s="1"/>
  <c r="M6" i="6"/>
  <c r="L6" i="6"/>
  <c r="S6" i="6" s="1"/>
  <c r="D5" i="7" s="1"/>
  <c r="K6" i="6"/>
  <c r="R6" i="6" s="1"/>
  <c r="C5" i="7" s="1"/>
  <c r="Q6" i="6"/>
  <c r="B5" i="7" s="1"/>
  <c r="A6" i="6"/>
  <c r="P5" i="6"/>
  <c r="N5" i="6"/>
  <c r="M5" i="6"/>
  <c r="L5" i="6"/>
  <c r="S5" i="6" s="1"/>
  <c r="D4" i="7" s="1"/>
  <c r="Q5" i="6"/>
  <c r="B4" i="7" s="1"/>
  <c r="A5" i="6"/>
  <c r="A6" i="2"/>
  <c r="A7" i="2"/>
  <c r="A8" i="2"/>
  <c r="A9" i="2"/>
  <c r="A10" i="2"/>
  <c r="A11" i="2"/>
  <c r="A12" i="2"/>
  <c r="A13" i="2"/>
  <c r="A14" i="2"/>
  <c r="A15" i="2"/>
  <c r="A16" i="2"/>
  <c r="A21" i="2"/>
  <c r="A22" i="2"/>
  <c r="A23" i="2"/>
  <c r="F3" i="3"/>
  <c r="E3" i="3"/>
  <c r="B3" i="3"/>
  <c r="C3" i="3"/>
  <c r="D3" i="3"/>
  <c r="A2" i="3"/>
  <c r="J35" i="2"/>
  <c r="K35" i="2"/>
  <c r="R16" i="2" s="1"/>
  <c r="L35" i="2"/>
  <c r="S16" i="2" s="1"/>
  <c r="M35" i="2"/>
  <c r="T16" i="2" s="1"/>
  <c r="N35" i="2"/>
  <c r="U16" i="2" s="1"/>
  <c r="K16" i="2"/>
  <c r="L16" i="2"/>
  <c r="M16" i="2"/>
  <c r="N16" i="2"/>
  <c r="P16" i="2"/>
  <c r="P6" i="2"/>
  <c r="P7" i="2"/>
  <c r="P8" i="2"/>
  <c r="P9" i="2"/>
  <c r="P10" i="2"/>
  <c r="P11" i="2"/>
  <c r="P12" i="2"/>
  <c r="P13" i="2"/>
  <c r="P14" i="2"/>
  <c r="P15" i="2"/>
  <c r="P5" i="2"/>
  <c r="J24" i="2"/>
  <c r="N34" i="2"/>
  <c r="M34" i="2"/>
  <c r="L34" i="2"/>
  <c r="K34" i="2"/>
  <c r="J34" i="2"/>
  <c r="Q15" i="2" s="1"/>
  <c r="N33" i="2"/>
  <c r="M33" i="2"/>
  <c r="L33" i="2"/>
  <c r="K33" i="2"/>
  <c r="N32" i="2"/>
  <c r="M32" i="2"/>
  <c r="L32" i="2"/>
  <c r="K32" i="2"/>
  <c r="J32" i="2"/>
  <c r="N31" i="2"/>
  <c r="M31" i="2"/>
  <c r="L31" i="2"/>
  <c r="K31" i="2"/>
  <c r="J31" i="2"/>
  <c r="N30" i="2"/>
  <c r="M30" i="2"/>
  <c r="L30" i="2"/>
  <c r="K30" i="2"/>
  <c r="J30" i="2"/>
  <c r="N29" i="2"/>
  <c r="M29" i="2"/>
  <c r="L29" i="2"/>
  <c r="K29" i="2"/>
  <c r="J29" i="2"/>
  <c r="N28" i="2"/>
  <c r="M28" i="2"/>
  <c r="L28" i="2"/>
  <c r="K28" i="2"/>
  <c r="J28" i="2"/>
  <c r="N27" i="2"/>
  <c r="M27" i="2"/>
  <c r="L27" i="2"/>
  <c r="K27" i="2"/>
  <c r="J27" i="2"/>
  <c r="N26" i="2"/>
  <c r="M26" i="2"/>
  <c r="L26" i="2"/>
  <c r="K26" i="2"/>
  <c r="J26" i="2"/>
  <c r="N25" i="2"/>
  <c r="M25" i="2"/>
  <c r="L25" i="2"/>
  <c r="K25" i="2"/>
  <c r="J25" i="2"/>
  <c r="N24" i="2"/>
  <c r="M24" i="2"/>
  <c r="L24" i="2"/>
  <c r="K24" i="2"/>
  <c r="K5" i="2"/>
  <c r="L5" i="2"/>
  <c r="M5" i="2"/>
  <c r="N5" i="2"/>
  <c r="K6" i="2"/>
  <c r="L6" i="2"/>
  <c r="M6" i="2"/>
  <c r="N6" i="2"/>
  <c r="K7" i="2"/>
  <c r="L7" i="2"/>
  <c r="M7" i="2"/>
  <c r="N7" i="2"/>
  <c r="K8" i="2"/>
  <c r="L8" i="2"/>
  <c r="M8" i="2"/>
  <c r="T8" i="2" s="1"/>
  <c r="E7" i="3" s="1"/>
  <c r="N8" i="2"/>
  <c r="K9" i="2"/>
  <c r="L9" i="2"/>
  <c r="M9" i="2"/>
  <c r="N9" i="2"/>
  <c r="K10" i="2"/>
  <c r="L10" i="2"/>
  <c r="S10" i="2" s="1"/>
  <c r="D9" i="3" s="1"/>
  <c r="M10" i="2"/>
  <c r="N10" i="2"/>
  <c r="K11" i="2"/>
  <c r="L11" i="2"/>
  <c r="S11" i="2" s="1"/>
  <c r="D10" i="3" s="1"/>
  <c r="M11" i="2"/>
  <c r="N11" i="2"/>
  <c r="K12" i="2"/>
  <c r="R12" i="2" s="1"/>
  <c r="C11" i="3" s="1"/>
  <c r="L12" i="2"/>
  <c r="S12" i="2" s="1"/>
  <c r="D11" i="3" s="1"/>
  <c r="M12" i="2"/>
  <c r="N12" i="2"/>
  <c r="K13" i="2"/>
  <c r="L13" i="2"/>
  <c r="M13" i="2"/>
  <c r="N13" i="2"/>
  <c r="K14" i="2"/>
  <c r="R14" i="2" s="1"/>
  <c r="C13" i="3" s="1"/>
  <c r="L14" i="2"/>
  <c r="S14" i="2" s="1"/>
  <c r="D13" i="3" s="1"/>
  <c r="M14" i="2"/>
  <c r="N14" i="2"/>
  <c r="K15" i="2"/>
  <c r="L15" i="2"/>
  <c r="M15" i="2"/>
  <c r="N15" i="2"/>
  <c r="J6" i="2"/>
  <c r="J7" i="2"/>
  <c r="J8" i="2"/>
  <c r="J9" i="2"/>
  <c r="J10" i="2"/>
  <c r="J11" i="2"/>
  <c r="J12" i="2"/>
  <c r="J13" i="2"/>
  <c r="J14" i="2"/>
  <c r="Q14" i="2" s="1"/>
  <c r="B13" i="3" s="1"/>
  <c r="J15" i="2"/>
  <c r="B14" i="3" s="1"/>
  <c r="B4" i="3"/>
  <c r="R7" i="6" l="1"/>
  <c r="C6" i="7" s="1"/>
  <c r="S15" i="6"/>
  <c r="D14" i="7" s="1"/>
  <c r="R11" i="6"/>
  <c r="C10" i="7" s="1"/>
  <c r="S11" i="6"/>
  <c r="D10" i="7" s="1"/>
  <c r="T12" i="6"/>
  <c r="E11" i="7" s="1"/>
  <c r="U12" i="6"/>
  <c r="F11" i="7" s="1"/>
  <c r="R15" i="6"/>
  <c r="C14" i="7" s="1"/>
  <c r="B15" i="7"/>
  <c r="T15" i="2"/>
  <c r="E14" i="3" s="1"/>
  <c r="U6" i="2"/>
  <c r="F5" i="3" s="1"/>
  <c r="T11" i="2"/>
  <c r="E10" i="3" s="1"/>
  <c r="Q10" i="2"/>
  <c r="B9" i="3" s="1"/>
  <c r="R13" i="2"/>
  <c r="C12" i="3" s="1"/>
  <c r="Q6" i="2"/>
  <c r="B5" i="3" s="1"/>
  <c r="R6" i="2"/>
  <c r="C5" i="3" s="1"/>
  <c r="Q9" i="2"/>
  <c r="S13" i="2"/>
  <c r="D12" i="3" s="1"/>
  <c r="R9" i="2"/>
  <c r="C8" i="3" s="1"/>
  <c r="U10" i="2"/>
  <c r="F9" i="3" s="1"/>
  <c r="S66" i="3"/>
  <c r="U14" i="2"/>
  <c r="F13" i="3" s="1"/>
  <c r="U12" i="2"/>
  <c r="F11" i="3" s="1"/>
  <c r="T14" i="2"/>
  <c r="E13" i="3" s="1"/>
  <c r="S8" i="2"/>
  <c r="D7" i="3" s="1"/>
  <c r="Q8" i="2"/>
  <c r="B7" i="3" s="1"/>
  <c r="R8" i="2"/>
  <c r="C7" i="3" s="1"/>
  <c r="U9" i="2"/>
  <c r="F8" i="3" s="1"/>
  <c r="R11" i="2"/>
  <c r="C10" i="3" s="1"/>
  <c r="R10" i="2"/>
  <c r="C9" i="3" s="1"/>
  <c r="Q13" i="2"/>
  <c r="B12" i="3" s="1"/>
  <c r="T9" i="2"/>
  <c r="E8" i="3" s="1"/>
  <c r="T7" i="2"/>
  <c r="E6" i="3" s="1"/>
  <c r="A15" i="3"/>
  <c r="N66" i="3"/>
  <c r="O24" i="3"/>
  <c r="T66" i="3"/>
  <c r="R66" i="3"/>
  <c r="N88" i="3"/>
  <c r="R88" i="3"/>
  <c r="Q88" i="3"/>
  <c r="A4" i="3"/>
  <c r="P88" i="3"/>
  <c r="U24" i="3"/>
  <c r="X88" i="3"/>
  <c r="A14" i="3"/>
  <c r="A6" i="3"/>
  <c r="A13" i="3"/>
  <c r="A5" i="3"/>
  <c r="T24" i="3"/>
  <c r="Q66" i="3"/>
  <c r="W88" i="3"/>
  <c r="O88" i="3"/>
  <c r="A12" i="3"/>
  <c r="S24" i="3"/>
  <c r="W24" i="3"/>
  <c r="P66" i="3"/>
  <c r="V88" i="3"/>
  <c r="A11" i="3"/>
  <c r="R24" i="3"/>
  <c r="W66" i="3"/>
  <c r="O66" i="3"/>
  <c r="U88" i="3"/>
  <c r="X24" i="3"/>
  <c r="A7" i="3"/>
  <c r="V24" i="3"/>
  <c r="A10" i="3"/>
  <c r="Q24" i="3"/>
  <c r="V66" i="3"/>
  <c r="T88" i="3"/>
  <c r="A8" i="3"/>
  <c r="A9" i="3"/>
  <c r="P24" i="3"/>
  <c r="U66" i="3"/>
  <c r="S88" i="3"/>
  <c r="E15" i="3"/>
  <c r="D15" i="3"/>
  <c r="C15" i="3"/>
  <c r="F15" i="3"/>
  <c r="B15" i="3"/>
  <c r="Q12" i="2"/>
  <c r="B11" i="3" s="1"/>
  <c r="T13" i="2"/>
  <c r="E12" i="3" s="1"/>
  <c r="R7" i="2"/>
  <c r="C6" i="3" s="1"/>
  <c r="U8" i="2"/>
  <c r="F7" i="3" s="1"/>
  <c r="R15" i="2"/>
  <c r="C14" i="3" s="1"/>
  <c r="T6" i="2"/>
  <c r="E5" i="3" s="1"/>
  <c r="U5" i="6"/>
  <c r="F4" i="7" s="1"/>
  <c r="U13" i="6"/>
  <c r="F12" i="7" s="1"/>
  <c r="Q7" i="6"/>
  <c r="B6" i="7" s="1"/>
  <c r="C7" i="7"/>
  <c r="B14" i="7"/>
  <c r="S12" i="6"/>
  <c r="D11" i="7" s="1"/>
  <c r="T13" i="6"/>
  <c r="E12" i="7" s="1"/>
  <c r="S8" i="6"/>
  <c r="D7" i="7" s="1"/>
  <c r="T9" i="6"/>
  <c r="E8" i="7" s="1"/>
  <c r="T5" i="6"/>
  <c r="E4" i="7" s="1"/>
  <c r="U9" i="6"/>
  <c r="F8" i="7" s="1"/>
  <c r="T5" i="2"/>
  <c r="E4" i="3" s="1"/>
  <c r="R5" i="2"/>
  <c r="C4" i="3" s="1"/>
  <c r="S6" i="2"/>
  <c r="D5" i="3" s="1"/>
  <c r="U15" i="2"/>
  <c r="F14" i="3" s="1"/>
  <c r="U13" i="2"/>
  <c r="F12" i="3" s="1"/>
  <c r="U11" i="2"/>
  <c r="F10" i="3" s="1"/>
  <c r="U7" i="2"/>
  <c r="F6" i="3" s="1"/>
  <c r="U5" i="2"/>
  <c r="F4" i="3" s="1"/>
  <c r="Q11" i="2"/>
  <c r="B10" i="3" s="1"/>
  <c r="S15" i="2"/>
  <c r="D14" i="3" s="1"/>
  <c r="S9" i="2"/>
  <c r="D8" i="3" s="1"/>
  <c r="S7" i="2"/>
  <c r="D6" i="3" s="1"/>
  <c r="S5" i="2"/>
  <c r="D4" i="3" s="1"/>
  <c r="B8" i="3"/>
  <c r="T10" i="2"/>
  <c r="E9" i="3" s="1"/>
  <c r="T12" i="2"/>
  <c r="E11" i="3" s="1"/>
  <c r="Q7" i="2"/>
  <c r="B6" i="3" s="1"/>
  <c r="T6" i="6"/>
  <c r="E5" i="7" s="1"/>
  <c r="R5" i="6"/>
  <c r="C4" i="7" s="1"/>
  <c r="R13" i="6"/>
  <c r="C12" i="7" s="1"/>
  <c r="T14" i="6"/>
  <c r="E13" i="7" s="1"/>
  <c r="R9" i="6"/>
  <c r="C8" i="7" s="1"/>
  <c r="T10" i="6"/>
  <c r="E9" i="7" s="1"/>
  <c r="T7" i="6"/>
  <c r="E6" i="7" s="1"/>
  <c r="T11" i="6"/>
  <c r="E10" i="7" s="1"/>
  <c r="T15" i="6"/>
  <c r="E14" i="7" s="1"/>
  <c r="B47" i="3" l="1"/>
  <c r="B55" i="3"/>
  <c r="B48" i="3"/>
  <c r="B56" i="3"/>
  <c r="B49" i="3"/>
  <c r="B57" i="3"/>
  <c r="B61" i="3"/>
  <c r="B50" i="3"/>
  <c r="B58" i="3"/>
  <c r="B51" i="3"/>
  <c r="B59" i="3"/>
  <c r="B52" i="3"/>
  <c r="B60" i="3"/>
  <c r="B53" i="3"/>
  <c r="B54" i="3"/>
  <c r="B46" i="3"/>
  <c r="B37" i="3"/>
  <c r="B33" i="3"/>
  <c r="B40" i="3"/>
  <c r="B26" i="3"/>
  <c r="B34" i="3"/>
  <c r="B27" i="3"/>
  <c r="B35" i="3"/>
  <c r="B28" i="3"/>
  <c r="B36" i="3"/>
  <c r="B25" i="3"/>
  <c r="B29" i="3"/>
  <c r="B38" i="3"/>
  <c r="B32" i="3"/>
  <c r="B30" i="3"/>
  <c r="B39" i="3"/>
  <c r="B31" i="3"/>
</calcChain>
</file>

<file path=xl/sharedStrings.xml><?xml version="1.0" encoding="utf-8"?>
<sst xmlns="http://schemas.openxmlformats.org/spreadsheetml/2006/main" count="840" uniqueCount="53">
  <si>
    <t>DCJS Population Numbers</t>
  </si>
  <si>
    <t>Race</t>
  </si>
  <si>
    <t>Population</t>
  </si>
  <si>
    <t>Black</t>
  </si>
  <si>
    <t>White</t>
  </si>
  <si>
    <t>Race/Ethnicity</t>
  </si>
  <si>
    <t>#</t>
  </si>
  <si>
    <t>Hispanic</t>
  </si>
  <si>
    <t>Other / Unknown</t>
  </si>
  <si>
    <t>Total</t>
  </si>
  <si>
    <t>Month, Year of Arrest date</t>
  </si>
  <si>
    <t>Misd</t>
  </si>
  <si>
    <t>NVFO</t>
  </si>
  <si>
    <t>V &amp; I</t>
  </si>
  <si>
    <t>VFO</t>
  </si>
  <si>
    <t>Raw Data: Enforcement 2020</t>
  </si>
  <si>
    <t>Enforcement per 100K</t>
  </si>
  <si>
    <t>(1) Copy and Paste Data from Tableau</t>
  </si>
  <si>
    <t>(2) (Enforcement by Race/Pop of Race) * 100,000</t>
  </si>
  <si>
    <t>(3) Black per 100K / White per 100K</t>
  </si>
  <si>
    <t>Relative Rate of Enforcement</t>
  </si>
  <si>
    <t>Black / White</t>
  </si>
  <si>
    <t>(5) Creating the Charts (numbers pulled using index matches)</t>
  </si>
  <si>
    <t>\\Chgoldfs\criminaljustice\Olivia Pinney\COVID Work\Covid Racial Disparities</t>
  </si>
  <si>
    <t>Latinx / White</t>
  </si>
  <si>
    <t>(3) Latinx per 100K / White per 100K</t>
  </si>
  <si>
    <t>Latinx</t>
  </si>
  <si>
    <t>ADP</t>
  </si>
  <si>
    <t>Raw Data: DOC Snapshot 2020</t>
  </si>
  <si>
    <t>\\Chgoldfs\criminaljustice\Olivia Pinney\COVID Work\Covid Racial Disparities\Raw Data</t>
  </si>
  <si>
    <t>Relative Rate of ADP</t>
  </si>
  <si>
    <t>ADP per 100K</t>
  </si>
  <si>
    <t>(1) Raw Data: DOC Snapshot</t>
  </si>
  <si>
    <t>(4) Chart Pulled from 'Black DOC' Tab</t>
  </si>
  <si>
    <t>(5) Creating the Charts (numbers pulled from above)</t>
  </si>
  <si>
    <t>(4) Chart Pulled from 'Black OCA' Tab</t>
  </si>
  <si>
    <t>(4) Chart Pulled from 'Latinx OCA' Tab</t>
  </si>
  <si>
    <t>Jan20</t>
  </si>
  <si>
    <t>Feb20</t>
  </si>
  <si>
    <t>Mar20</t>
  </si>
  <si>
    <t>Apr20</t>
  </si>
  <si>
    <t>May20</t>
  </si>
  <si>
    <t>Jun20</t>
  </si>
  <si>
    <t>Jul20</t>
  </si>
  <si>
    <t>Aug20</t>
  </si>
  <si>
    <t>Sep20</t>
  </si>
  <si>
    <t>Oct20</t>
  </si>
  <si>
    <t>Nov20</t>
  </si>
  <si>
    <t>Dec20</t>
  </si>
  <si>
    <t>Jan21</t>
  </si>
  <si>
    <t>Feb21</t>
  </si>
  <si>
    <t>Mar21</t>
  </si>
  <si>
    <t>Apr21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</si>
</sst>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8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7" fontId="0" fillId="0" borderId="0" xfId="0" applyNumberFormat="1"/>
    <xf numFmtId="3" fontId="0" fillId="0" borderId="0" xfId="0" applyNumberFormat="1"/>
    <xf numFmtId="0" fontId="0" fillId="2" borderId="0" xfId="0" applyFill="1"/>
    <xf numFmtId="17" fontId="0" fillId="2" borderId="0" xfId="0" applyNumberFormat="1" applyFill="1"/>
    <xf numFmtId="0" fontId="1" fillId="0" borderId="0" xfId="0" applyFont="1"/>
    <xf numFmtId="0" fontId="2" fillId="0" borderId="0" xfId="0" quotePrefix="1" applyFont="1"/>
    <xf numFmtId="0" fontId="0" fillId="3" borderId="0" xfId="0" applyFill="1"/>
    <xf numFmtId="0" fontId="0" fillId="3" borderId="0" xfId="0" applyFill="1" applyAlignment="1">
      <alignment horizontal="center"/>
    </xf>
    <xf numFmtId="17" fontId="0" fillId="3" borderId="0" xfId="0" applyNumberFormat="1" applyFill="1"/>
    <xf numFmtId="0" fontId="0" fillId="2" borderId="0" xfId="0" applyFill="1" applyAlignment="1">
      <alignment horizontal="left"/>
    </xf>
    <xf numFmtId="49" fontId="0" fillId="3" borderId="0" xfId="0" applyNumberForma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5" fillId="0" borderId="0" xfId="0" applyFont="1"/>
    <xf numFmtId="1" fontId="4" fillId="0" borderId="0" xfId="0" applyNumberFormat="1" applyFont="1"/>
    <xf numFmtId="0" fontId="4" fillId="3" borderId="0" xfId="0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6" fillId="0" borderId="0" xfId="1" applyAlignment="1">
      <alignment horizontal="center" wrapText="1"/>
    </xf>
    <xf numFmtId="2" fontId="4" fillId="3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6" fillId="0" borderId="0" xfId="1" applyAlignment="1">
      <alignment horizontal="left"/>
    </xf>
    <xf numFmtId="49" fontId="4" fillId="0" borderId="0" xfId="0" applyNumberFormat="1" applyFont="1" applyFill="1"/>
    <xf numFmtId="1" fontId="4" fillId="0" borderId="0" xfId="0" applyNumberFormat="1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" fontId="4" fillId="0" borderId="0" xfId="0" applyNumberFormat="1" applyFont="1" applyFill="1"/>
    <xf numFmtId="0" fontId="5" fillId="0" borderId="0" xfId="0" applyFont="1" applyFill="1"/>
    <xf numFmtId="1" fontId="0" fillId="2" borderId="0" xfId="0" applyNumberForma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164" fontId="4" fillId="0" borderId="0" xfId="0" applyNumberFormat="1" applyFont="1"/>
    <xf numFmtId="0" fontId="6" fillId="0" borderId="0" xfId="1" applyAlignment="1">
      <alignment horizontal="center" wrapText="1"/>
    </xf>
    <xf numFmtId="49" fontId="0" fillId="0" borderId="0" xfId="0" applyNumberFormat="1"/>
    <xf numFmtId="17" fontId="0" fillId="2" borderId="0" xfId="0" quotePrefix="1" applyNumberFormat="1" applyFill="1"/>
    <xf numFmtId="0" fontId="1" fillId="3" borderId="0" xfId="0" quotePrefix="1" applyFont="1" applyFill="1" applyAlignment="1">
      <alignment horizontal="center"/>
    </xf>
    <xf numFmtId="49" fontId="0" fillId="3" borderId="0" xfId="0" quotePrefix="1" applyNumberFormat="1" applyFill="1"/>
    <xf numFmtId="17" fontId="0" fillId="0" borderId="0" xfId="0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Rate of Misdemeanors: Black Individuals  Relative to White Individuals, Jan</a:t>
            </a:r>
            <a:r>
              <a:rPr lang="en-US" sz="1000" baseline="0"/>
              <a:t> 2020 - April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Black OCA Charts'!$B$23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Black OCA Charts'!$A$24:$A$40</c:f>
              <c:strCache>
                <c:ptCount val="17"/>
                <c:pt idx="1">
                  <c:v>Jan20</c:v>
                </c:pt>
                <c:pt idx="2">
                  <c:v>Feb20</c:v>
                </c:pt>
                <c:pt idx="3">
                  <c:v>Mar20</c:v>
                </c:pt>
                <c:pt idx="4">
                  <c:v>Apr20</c:v>
                </c:pt>
                <c:pt idx="5">
                  <c:v>May20</c:v>
                </c:pt>
                <c:pt idx="6">
                  <c:v>Jun20</c:v>
                </c:pt>
                <c:pt idx="7">
                  <c:v>Jul20</c:v>
                </c:pt>
                <c:pt idx="8">
                  <c:v>Aug20</c:v>
                </c:pt>
                <c:pt idx="9">
                  <c:v>Sep20</c:v>
                </c:pt>
                <c:pt idx="10">
                  <c:v>Oct20</c:v>
                </c:pt>
                <c:pt idx="11">
                  <c:v>Nov20</c:v>
                </c:pt>
                <c:pt idx="12">
                  <c:v>Dec20</c:v>
                </c:pt>
                <c:pt idx="13">
                  <c:v>Jan21</c:v>
                </c:pt>
                <c:pt idx="14">
                  <c:v>Feb21</c:v>
                </c:pt>
                <c:pt idx="15">
                  <c:v>Mar21</c:v>
                </c:pt>
                <c:pt idx="16">
                  <c:v>Apr21</c:v>
                </c:pt>
              </c:strCache>
            </c:strRef>
          </c:cat>
          <c:val>
            <c:numRef>
              <c:f>'2. Black OCA Charts'!$B$24:$B$40</c:f>
              <c:numCache>
                <c:formatCode>0.0</c:formatCode>
                <c:ptCount val="17"/>
                <c:pt idx="1">
                  <c:v>5.7778302512674902</c:v>
                </c:pt>
                <c:pt idx="2">
                  <c:v>5.553517337991833</c:v>
                </c:pt>
                <c:pt idx="3">
                  <c:v>5.340345342721271</c:v>
                </c:pt>
                <c:pt idx="4">
                  <c:v>6.0998777866913168</c:v>
                </c:pt>
                <c:pt idx="5">
                  <c:v>5.8676580338028321</c:v>
                </c:pt>
                <c:pt idx="6">
                  <c:v>5.3990115744233469</c:v>
                </c:pt>
                <c:pt idx="7">
                  <c:v>5.0766853988169016</c:v>
                </c:pt>
                <c:pt idx="8">
                  <c:v>5.1789015128139058</c:v>
                </c:pt>
                <c:pt idx="9">
                  <c:v>4.8719973507231016</c:v>
                </c:pt>
                <c:pt idx="10">
                  <c:v>5.3855244890268654</c:v>
                </c:pt>
                <c:pt idx="11">
                  <c:v>5.7558578702462704</c:v>
                </c:pt>
                <c:pt idx="12">
                  <c:v>6.0816558487162249</c:v>
                </c:pt>
                <c:pt idx="13">
                  <c:v>6.1736780763395114</c:v>
                </c:pt>
                <c:pt idx="14">
                  <c:v>5.6301953823467663</c:v>
                </c:pt>
                <c:pt idx="15">
                  <c:v>6.174647032876444</c:v>
                </c:pt>
                <c:pt idx="16">
                  <c:v>5.2289782594989473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D6-444B-8FFA-D74D86D73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9175232"/>
        <c:axId val="866244960"/>
      </c:barChart>
      <c:lineChart>
        <c:grouping val="standard"/>
        <c:varyColors val="0"/>
        <c:ser>
          <c:idx val="1"/>
          <c:order val="1"/>
          <c:tx>
            <c:strRef>
              <c:f>'2. Black OCA Charts'!$C$23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Black OCA Charts'!$A$24:$A$41</c:f>
              <c:strCache>
                <c:ptCount val="17"/>
                <c:pt idx="1">
                  <c:v>Jan20</c:v>
                </c:pt>
                <c:pt idx="2">
                  <c:v>Feb20</c:v>
                </c:pt>
                <c:pt idx="3">
                  <c:v>Mar20</c:v>
                </c:pt>
                <c:pt idx="4">
                  <c:v>Apr20</c:v>
                </c:pt>
                <c:pt idx="5">
                  <c:v>May20</c:v>
                </c:pt>
                <c:pt idx="6">
                  <c:v>Jun20</c:v>
                </c:pt>
                <c:pt idx="7">
                  <c:v>Jul20</c:v>
                </c:pt>
                <c:pt idx="8">
                  <c:v>Aug20</c:v>
                </c:pt>
                <c:pt idx="9">
                  <c:v>Sep20</c:v>
                </c:pt>
                <c:pt idx="10">
                  <c:v>Oct20</c:v>
                </c:pt>
                <c:pt idx="11">
                  <c:v>Nov20</c:v>
                </c:pt>
                <c:pt idx="12">
                  <c:v>Dec20</c:v>
                </c:pt>
                <c:pt idx="13">
                  <c:v>Jan21</c:v>
                </c:pt>
                <c:pt idx="14">
                  <c:v>Feb21</c:v>
                </c:pt>
                <c:pt idx="15">
                  <c:v>Mar21</c:v>
                </c:pt>
                <c:pt idx="16">
                  <c:v>Apr21</c:v>
                </c:pt>
              </c:strCache>
            </c:strRef>
          </c:cat>
          <c:val>
            <c:numRef>
              <c:f>'2. Black OCA Charts'!$C$24:$C$41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D6-444B-8FFA-D74D86D73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175232"/>
        <c:axId val="866244960"/>
      </c:lineChart>
      <c:catAx>
        <c:axId val="73917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6244960"/>
        <c:crosses val="autoZero"/>
        <c:auto val="1"/>
        <c:lblAlgn val="ctr"/>
        <c:lblOffset val="100"/>
        <c:noMultiLvlLbl val="0"/>
      </c:catAx>
      <c:valAx>
        <c:axId val="86624496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17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Latinx ADP Rates  Relative to White ADP Rates,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Latinx DOC Charts'!$B$22</c:f>
              <c:strCache>
                <c:ptCount val="1"/>
                <c:pt idx="0">
                  <c:v>Latinx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Latinx DOC Charts'!$A$23:$A$39</c:f>
              <c:strCache>
                <c:ptCount val="17"/>
                <c:pt idx="1">
                  <c:v>Jan20</c:v>
                </c:pt>
                <c:pt idx="2">
                  <c:v>Feb20</c:v>
                </c:pt>
                <c:pt idx="3">
                  <c:v>Mar20</c:v>
                </c:pt>
                <c:pt idx="4">
                  <c:v>Apr20</c:v>
                </c:pt>
                <c:pt idx="5">
                  <c:v>May20</c:v>
                </c:pt>
                <c:pt idx="6">
                  <c:v>Jun20</c:v>
                </c:pt>
                <c:pt idx="7">
                  <c:v>Jul20</c:v>
                </c:pt>
                <c:pt idx="8">
                  <c:v>Aug20</c:v>
                </c:pt>
                <c:pt idx="9">
                  <c:v>Sep20</c:v>
                </c:pt>
                <c:pt idx="10">
                  <c:v>Oct20</c:v>
                </c:pt>
                <c:pt idx="11">
                  <c:v>Nov20</c:v>
                </c:pt>
                <c:pt idx="12">
                  <c:v>Dec20</c:v>
                </c:pt>
                <c:pt idx="13">
                  <c:v>Jan21</c:v>
                </c:pt>
                <c:pt idx="14">
                  <c:v>Feb21</c:v>
                </c:pt>
                <c:pt idx="15">
                  <c:v>Mar21</c:v>
                </c:pt>
                <c:pt idx="16">
                  <c:v>Apr21</c:v>
                </c:pt>
              </c:strCache>
            </c:strRef>
          </c:cat>
          <c:val>
            <c:numRef>
              <c:f>'2. Latinx DOC Charts'!$B$23:$B$39</c:f>
              <c:numCache>
                <c:formatCode>0</c:formatCode>
                <c:ptCount val="17"/>
                <c:pt idx="1">
                  <c:v>5.2356533131262077</c:v>
                </c:pt>
                <c:pt idx="2">
                  <c:v>5.0996080294632025</c:v>
                </c:pt>
                <c:pt idx="3">
                  <c:v>5.2744922688248312</c:v>
                </c:pt>
                <c:pt idx="4">
                  <c:v>6.1542549642663538</c:v>
                </c:pt>
                <c:pt idx="5">
                  <c:v>5.9242601615185366</c:v>
                </c:pt>
                <c:pt idx="6">
                  <c:v>6.0869980152236263</c:v>
                </c:pt>
                <c:pt idx="7">
                  <c:v>5.9367457034511508</c:v>
                </c:pt>
                <c:pt idx="8">
                  <c:v>5.7642692481321669</c:v>
                </c:pt>
                <c:pt idx="9">
                  <c:v>5.8088603482873991</c:v>
                </c:pt>
                <c:pt idx="10">
                  <c:v>5.9950937069279968</c:v>
                </c:pt>
                <c:pt idx="11">
                  <c:v>6.0347140912718853</c:v>
                </c:pt>
                <c:pt idx="12">
                  <c:v>6.006579371079547</c:v>
                </c:pt>
                <c:pt idx="13">
                  <c:v>5.9668876016881569</c:v>
                </c:pt>
                <c:pt idx="14">
                  <c:v>6.1794571375155476</c:v>
                </c:pt>
                <c:pt idx="15">
                  <c:v>6.0672729093734912</c:v>
                </c:pt>
                <c:pt idx="16">
                  <c:v>5.7977472296339316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C-4FC3-B0C2-64AB84E65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9175232"/>
        <c:axId val="866244960"/>
      </c:barChart>
      <c:lineChart>
        <c:grouping val="standard"/>
        <c:varyColors val="0"/>
        <c:ser>
          <c:idx val="1"/>
          <c:order val="1"/>
          <c:tx>
            <c:strRef>
              <c:f>'2. Latinx DOC Charts'!$C$22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Latinx DOC Charts'!$A$23:$A$39</c:f>
              <c:strCache>
                <c:ptCount val="17"/>
                <c:pt idx="1">
                  <c:v>Jan20</c:v>
                </c:pt>
                <c:pt idx="2">
                  <c:v>Feb20</c:v>
                </c:pt>
                <c:pt idx="3">
                  <c:v>Mar20</c:v>
                </c:pt>
                <c:pt idx="4">
                  <c:v>Apr20</c:v>
                </c:pt>
                <c:pt idx="5">
                  <c:v>May20</c:v>
                </c:pt>
                <c:pt idx="6">
                  <c:v>Jun20</c:v>
                </c:pt>
                <c:pt idx="7">
                  <c:v>Jul20</c:v>
                </c:pt>
                <c:pt idx="8">
                  <c:v>Aug20</c:v>
                </c:pt>
                <c:pt idx="9">
                  <c:v>Sep20</c:v>
                </c:pt>
                <c:pt idx="10">
                  <c:v>Oct20</c:v>
                </c:pt>
                <c:pt idx="11">
                  <c:v>Nov20</c:v>
                </c:pt>
                <c:pt idx="12">
                  <c:v>Dec20</c:v>
                </c:pt>
                <c:pt idx="13">
                  <c:v>Jan21</c:v>
                </c:pt>
                <c:pt idx="14">
                  <c:v>Feb21</c:v>
                </c:pt>
                <c:pt idx="15">
                  <c:v>Mar21</c:v>
                </c:pt>
                <c:pt idx="16">
                  <c:v>Apr21</c:v>
                </c:pt>
              </c:strCache>
            </c:strRef>
          </c:cat>
          <c:val>
            <c:numRef>
              <c:f>'2. Latinx DOC Charts'!$C$23:$C$40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C-4FC3-B0C2-64AB84E65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175232"/>
        <c:axId val="866244960"/>
      </c:lineChart>
      <c:catAx>
        <c:axId val="73917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6244960"/>
        <c:crosses val="autoZero"/>
        <c:auto val="1"/>
        <c:lblAlgn val="ctr"/>
        <c:lblOffset val="100"/>
        <c:noMultiLvlLbl val="0"/>
      </c:catAx>
      <c:valAx>
        <c:axId val="86624496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17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Rate of Non-Violent Felonies: Black Individuals</a:t>
            </a:r>
            <a:r>
              <a:rPr lang="en-US" sz="1000" baseline="0"/>
              <a:t> </a:t>
            </a:r>
            <a:r>
              <a:rPr lang="en-US" sz="1000"/>
              <a:t>Relative to White Individauls,</a:t>
            </a:r>
            <a:r>
              <a:rPr lang="en-US" sz="1000" baseline="0"/>
              <a:t> 2020</a:t>
            </a:r>
            <a:endParaRPr lang="en-US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Black OCA Charts'!$B$44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Black OCA Charts'!$A$45:$A$61</c:f>
              <c:strCache>
                <c:ptCount val="17"/>
                <c:pt idx="1">
                  <c:v>Jan20</c:v>
                </c:pt>
                <c:pt idx="2">
                  <c:v>Feb20</c:v>
                </c:pt>
                <c:pt idx="3">
                  <c:v>Mar20</c:v>
                </c:pt>
                <c:pt idx="4">
                  <c:v>Apr20</c:v>
                </c:pt>
                <c:pt idx="5">
                  <c:v>May20</c:v>
                </c:pt>
                <c:pt idx="6">
                  <c:v>Jun20</c:v>
                </c:pt>
                <c:pt idx="7">
                  <c:v>Jul20</c:v>
                </c:pt>
                <c:pt idx="8">
                  <c:v>Aug20</c:v>
                </c:pt>
                <c:pt idx="9">
                  <c:v>Sep20</c:v>
                </c:pt>
                <c:pt idx="10">
                  <c:v>Oct20</c:v>
                </c:pt>
                <c:pt idx="11">
                  <c:v>Nov20</c:v>
                </c:pt>
                <c:pt idx="12">
                  <c:v>Dec20</c:v>
                </c:pt>
                <c:pt idx="13">
                  <c:v>Jan21</c:v>
                </c:pt>
                <c:pt idx="14">
                  <c:v>Feb21</c:v>
                </c:pt>
                <c:pt idx="15">
                  <c:v>Mar21</c:v>
                </c:pt>
                <c:pt idx="16">
                  <c:v>Apr21</c:v>
                </c:pt>
              </c:strCache>
            </c:strRef>
          </c:cat>
          <c:val>
            <c:numRef>
              <c:f>'2. Black OCA Charts'!$B$45:$B$61</c:f>
              <c:numCache>
                <c:formatCode>0.0</c:formatCode>
                <c:ptCount val="17"/>
                <c:pt idx="1">
                  <c:v>5.9188837256165447</c:v>
                </c:pt>
                <c:pt idx="2">
                  <c:v>5.7210606793505141</c:v>
                </c:pt>
                <c:pt idx="3">
                  <c:v>6.1679513332156644</c:v>
                </c:pt>
                <c:pt idx="4">
                  <c:v>5.0614449661556602</c:v>
                </c:pt>
                <c:pt idx="5">
                  <c:v>6.6465385120834295</c:v>
                </c:pt>
                <c:pt idx="6">
                  <c:v>9.4564663451008251</c:v>
                </c:pt>
                <c:pt idx="7">
                  <c:v>4.503709983659169</c:v>
                </c:pt>
                <c:pt idx="8">
                  <c:v>5.7610805990065472</c:v>
                </c:pt>
                <c:pt idx="9">
                  <c:v>7.0289666639085331</c:v>
                </c:pt>
                <c:pt idx="10">
                  <c:v>6.1878704397333957</c:v>
                </c:pt>
                <c:pt idx="11">
                  <c:v>6.4527945564192297</c:v>
                </c:pt>
                <c:pt idx="12">
                  <c:v>5.6563138663235764</c:v>
                </c:pt>
                <c:pt idx="13">
                  <c:v>6.4953050157868253</c:v>
                </c:pt>
                <c:pt idx="14">
                  <c:v>5.3004020736926547</c:v>
                </c:pt>
                <c:pt idx="15">
                  <c:v>7.6963852360269049</c:v>
                </c:pt>
                <c:pt idx="16">
                  <c:v>5.4706830095624612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BB-4E82-880E-B65E3C792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9780320"/>
        <c:axId val="548826304"/>
      </c:barChart>
      <c:lineChart>
        <c:grouping val="standard"/>
        <c:varyColors val="0"/>
        <c:ser>
          <c:idx val="1"/>
          <c:order val="1"/>
          <c:tx>
            <c:strRef>
              <c:f>'2. Black OCA Charts'!$C$44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Black OCA Charts'!$A$45:$A$62</c:f>
              <c:strCache>
                <c:ptCount val="17"/>
                <c:pt idx="1">
                  <c:v>Jan20</c:v>
                </c:pt>
                <c:pt idx="2">
                  <c:v>Feb20</c:v>
                </c:pt>
                <c:pt idx="3">
                  <c:v>Mar20</c:v>
                </c:pt>
                <c:pt idx="4">
                  <c:v>Apr20</c:v>
                </c:pt>
                <c:pt idx="5">
                  <c:v>May20</c:v>
                </c:pt>
                <c:pt idx="6">
                  <c:v>Jun20</c:v>
                </c:pt>
                <c:pt idx="7">
                  <c:v>Jul20</c:v>
                </c:pt>
                <c:pt idx="8">
                  <c:v>Aug20</c:v>
                </c:pt>
                <c:pt idx="9">
                  <c:v>Sep20</c:v>
                </c:pt>
                <c:pt idx="10">
                  <c:v>Oct20</c:v>
                </c:pt>
                <c:pt idx="11">
                  <c:v>Nov20</c:v>
                </c:pt>
                <c:pt idx="12">
                  <c:v>Dec20</c:v>
                </c:pt>
                <c:pt idx="13">
                  <c:v>Jan21</c:v>
                </c:pt>
                <c:pt idx="14">
                  <c:v>Feb21</c:v>
                </c:pt>
                <c:pt idx="15">
                  <c:v>Mar21</c:v>
                </c:pt>
                <c:pt idx="16">
                  <c:v>Apr21</c:v>
                </c:pt>
              </c:strCache>
            </c:strRef>
          </c:cat>
          <c:val>
            <c:numRef>
              <c:f>'2. Black OCA Charts'!$C$45:$C$62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B-4E82-880E-B65E3C792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780320"/>
        <c:axId val="548826304"/>
      </c:lineChart>
      <c:catAx>
        <c:axId val="93978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826304"/>
        <c:crosses val="autoZero"/>
        <c:auto val="1"/>
        <c:lblAlgn val="ctr"/>
        <c:lblOffset val="100"/>
        <c:noMultiLvlLbl val="0"/>
      </c:catAx>
      <c:valAx>
        <c:axId val="54882630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9780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baseline="0">
                <a:effectLst/>
              </a:rPr>
              <a:t>Rate of Violations &amp; Infractions: Black Individuals Relative to White Individauls, 2020</a:t>
            </a:r>
            <a:endParaRPr lang="en-US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Black OCA Charts'!$B$65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Black OCA Charts'!$A$66:$A$82</c:f>
              <c:strCache>
                <c:ptCount val="17"/>
                <c:pt idx="1">
                  <c:v>Jan20</c:v>
                </c:pt>
                <c:pt idx="2">
                  <c:v>Feb20</c:v>
                </c:pt>
                <c:pt idx="3">
                  <c:v>Mar20</c:v>
                </c:pt>
                <c:pt idx="4">
                  <c:v>Apr20</c:v>
                </c:pt>
                <c:pt idx="5">
                  <c:v>May20</c:v>
                </c:pt>
                <c:pt idx="6">
                  <c:v>Jun20</c:v>
                </c:pt>
                <c:pt idx="7">
                  <c:v>Jul20</c:v>
                </c:pt>
                <c:pt idx="8">
                  <c:v>Aug20</c:v>
                </c:pt>
                <c:pt idx="9">
                  <c:v>Sep20</c:v>
                </c:pt>
                <c:pt idx="10">
                  <c:v>Oct20</c:v>
                </c:pt>
                <c:pt idx="11">
                  <c:v>Nov20</c:v>
                </c:pt>
                <c:pt idx="12">
                  <c:v>Dec20</c:v>
                </c:pt>
                <c:pt idx="13">
                  <c:v>Jan21</c:v>
                </c:pt>
                <c:pt idx="14">
                  <c:v>Feb21</c:v>
                </c:pt>
                <c:pt idx="15">
                  <c:v>Mar21</c:v>
                </c:pt>
                <c:pt idx="16">
                  <c:v>Apr21</c:v>
                </c:pt>
              </c:strCache>
            </c:strRef>
          </c:cat>
          <c:val>
            <c:numRef>
              <c:f>'2. Black OCA Charts'!$B$66:$B$82</c:f>
              <c:numCache>
                <c:formatCode>0.0</c:formatCode>
                <c:ptCount val="17"/>
                <c:pt idx="1">
                  <c:v>8.8465731821876528</c:v>
                </c:pt>
                <c:pt idx="2">
                  <c:v>7.9579128896783047</c:v>
                </c:pt>
                <c:pt idx="3">
                  <c:v>10.442425599366604</c:v>
                </c:pt>
                <c:pt idx="4">
                  <c:v>6.7025801521515875</c:v>
                </c:pt>
                <c:pt idx="5">
                  <c:v>7.9098771981913139</c:v>
                </c:pt>
                <c:pt idx="6">
                  <c:v>4.3712479253162524</c:v>
                </c:pt>
                <c:pt idx="7">
                  <c:v>7.2854132088604215</c:v>
                </c:pt>
                <c:pt idx="8">
                  <c:v>8.1596627939236726</c:v>
                </c:pt>
                <c:pt idx="9">
                  <c:v>4.8195810458615087</c:v>
                </c:pt>
                <c:pt idx="10">
                  <c:v>13.987993361012007</c:v>
                </c:pt>
                <c:pt idx="11">
                  <c:v>6.8482884163287965</c:v>
                </c:pt>
                <c:pt idx="12">
                  <c:v>13.321898439059055</c:v>
                </c:pt>
                <c:pt idx="13">
                  <c:v>8.9043939219405139</c:v>
                </c:pt>
                <c:pt idx="14">
                  <c:v>5.3912057745567115</c:v>
                </c:pt>
                <c:pt idx="15">
                  <c:v>6.6782954414553863</c:v>
                </c:pt>
                <c:pt idx="16">
                  <c:v>6.8691038826398252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2-456C-82DB-67777EAF8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9515792"/>
        <c:axId val="548802544"/>
      </c:barChart>
      <c:lineChart>
        <c:grouping val="standard"/>
        <c:varyColors val="0"/>
        <c:ser>
          <c:idx val="1"/>
          <c:order val="1"/>
          <c:tx>
            <c:strRef>
              <c:f>'2. Black OCA Charts'!$C$65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Black OCA Charts'!$A$66:$A$83</c:f>
              <c:strCache>
                <c:ptCount val="17"/>
                <c:pt idx="1">
                  <c:v>Jan20</c:v>
                </c:pt>
                <c:pt idx="2">
                  <c:v>Feb20</c:v>
                </c:pt>
                <c:pt idx="3">
                  <c:v>Mar20</c:v>
                </c:pt>
                <c:pt idx="4">
                  <c:v>Apr20</c:v>
                </c:pt>
                <c:pt idx="5">
                  <c:v>May20</c:v>
                </c:pt>
                <c:pt idx="6">
                  <c:v>Jun20</c:v>
                </c:pt>
                <c:pt idx="7">
                  <c:v>Jul20</c:v>
                </c:pt>
                <c:pt idx="8">
                  <c:v>Aug20</c:v>
                </c:pt>
                <c:pt idx="9">
                  <c:v>Sep20</c:v>
                </c:pt>
                <c:pt idx="10">
                  <c:v>Oct20</c:v>
                </c:pt>
                <c:pt idx="11">
                  <c:v>Nov20</c:v>
                </c:pt>
                <c:pt idx="12">
                  <c:v>Dec20</c:v>
                </c:pt>
                <c:pt idx="13">
                  <c:v>Jan21</c:v>
                </c:pt>
                <c:pt idx="14">
                  <c:v>Feb21</c:v>
                </c:pt>
                <c:pt idx="15">
                  <c:v>Mar21</c:v>
                </c:pt>
                <c:pt idx="16">
                  <c:v>Apr21</c:v>
                </c:pt>
              </c:strCache>
            </c:strRef>
          </c:cat>
          <c:val>
            <c:numRef>
              <c:f>'2. Black OCA Charts'!$C$66:$C$83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72-456C-82DB-67777EAF8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515792"/>
        <c:axId val="548802544"/>
      </c:lineChart>
      <c:catAx>
        <c:axId val="86951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802544"/>
        <c:crosses val="autoZero"/>
        <c:auto val="1"/>
        <c:lblAlgn val="ctr"/>
        <c:lblOffset val="100"/>
        <c:noMultiLvlLbl val="0"/>
      </c:catAx>
      <c:valAx>
        <c:axId val="54880254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951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baseline="0">
                <a:effectLst/>
              </a:rPr>
              <a:t>Rate of Violent Felonies: Black Individuals Relative to White Individuals, 2020</a:t>
            </a:r>
            <a:endParaRPr lang="en-US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Black OCA Charts'!$B$87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Black OCA Charts'!$A$88:$A$104</c:f>
              <c:strCache>
                <c:ptCount val="17"/>
                <c:pt idx="1">
                  <c:v>Jan20</c:v>
                </c:pt>
                <c:pt idx="2">
                  <c:v>Feb20</c:v>
                </c:pt>
                <c:pt idx="3">
                  <c:v>Mar20</c:v>
                </c:pt>
                <c:pt idx="4">
                  <c:v>Apr20</c:v>
                </c:pt>
                <c:pt idx="5">
                  <c:v>May20</c:v>
                </c:pt>
                <c:pt idx="6">
                  <c:v>Jun20</c:v>
                </c:pt>
                <c:pt idx="7">
                  <c:v>Jul20</c:v>
                </c:pt>
                <c:pt idx="8">
                  <c:v>Aug20</c:v>
                </c:pt>
                <c:pt idx="9">
                  <c:v>Sep20</c:v>
                </c:pt>
                <c:pt idx="10">
                  <c:v>Oct20</c:v>
                </c:pt>
                <c:pt idx="11">
                  <c:v>Nov20</c:v>
                </c:pt>
                <c:pt idx="12">
                  <c:v>Dec20</c:v>
                </c:pt>
                <c:pt idx="13">
                  <c:v>Jan21</c:v>
                </c:pt>
                <c:pt idx="14">
                  <c:v>Feb21</c:v>
                </c:pt>
                <c:pt idx="15">
                  <c:v>Mar21</c:v>
                </c:pt>
                <c:pt idx="16">
                  <c:v>Apr21</c:v>
                </c:pt>
              </c:strCache>
            </c:strRef>
          </c:cat>
          <c:val>
            <c:numRef>
              <c:f>'2. Black OCA Charts'!$B$88:$B$104</c:f>
              <c:numCache>
                <c:formatCode>0.0</c:formatCode>
                <c:ptCount val="17"/>
                <c:pt idx="1">
                  <c:v>9.4097579949954202</c:v>
                </c:pt>
                <c:pt idx="2">
                  <c:v>7.5514891695318456</c:v>
                </c:pt>
                <c:pt idx="3">
                  <c:v>10.060808716997725</c:v>
                </c:pt>
                <c:pt idx="4">
                  <c:v>8.2028356129391398</c:v>
                </c:pt>
                <c:pt idx="5">
                  <c:v>10.332040550747505</c:v>
                </c:pt>
                <c:pt idx="6">
                  <c:v>6.9399193865845659</c:v>
                </c:pt>
                <c:pt idx="7">
                  <c:v>10.181364959382439</c:v>
                </c:pt>
                <c:pt idx="8">
                  <c:v>10.272432624493195</c:v>
                </c:pt>
                <c:pt idx="9">
                  <c:v>13.811929208464548</c:v>
                </c:pt>
                <c:pt idx="10">
                  <c:v>13.784984094068481</c:v>
                </c:pt>
                <c:pt idx="11">
                  <c:v>11.476572268339671</c:v>
                </c:pt>
                <c:pt idx="12">
                  <c:v>12.158545155231506</c:v>
                </c:pt>
                <c:pt idx="13">
                  <c:v>15.949147835613353</c:v>
                </c:pt>
                <c:pt idx="14">
                  <c:v>13.212195305798222</c:v>
                </c:pt>
                <c:pt idx="15">
                  <c:v>12.177047791952416</c:v>
                </c:pt>
                <c:pt idx="16">
                  <c:v>8.4775717339466716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A-47C8-BE18-3C07398E7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55699456"/>
        <c:axId val="703718528"/>
      </c:barChart>
      <c:lineChart>
        <c:grouping val="standard"/>
        <c:varyColors val="0"/>
        <c:ser>
          <c:idx val="1"/>
          <c:order val="1"/>
          <c:tx>
            <c:strRef>
              <c:f>'2. Black OCA Charts'!$C$87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Black OCA Charts'!$A$88:$A$105</c:f>
              <c:strCache>
                <c:ptCount val="17"/>
                <c:pt idx="1">
                  <c:v>Jan20</c:v>
                </c:pt>
                <c:pt idx="2">
                  <c:v>Feb20</c:v>
                </c:pt>
                <c:pt idx="3">
                  <c:v>Mar20</c:v>
                </c:pt>
                <c:pt idx="4">
                  <c:v>Apr20</c:v>
                </c:pt>
                <c:pt idx="5">
                  <c:v>May20</c:v>
                </c:pt>
                <c:pt idx="6">
                  <c:v>Jun20</c:v>
                </c:pt>
                <c:pt idx="7">
                  <c:v>Jul20</c:v>
                </c:pt>
                <c:pt idx="8">
                  <c:v>Aug20</c:v>
                </c:pt>
                <c:pt idx="9">
                  <c:v>Sep20</c:v>
                </c:pt>
                <c:pt idx="10">
                  <c:v>Oct20</c:v>
                </c:pt>
                <c:pt idx="11">
                  <c:v>Nov20</c:v>
                </c:pt>
                <c:pt idx="12">
                  <c:v>Dec20</c:v>
                </c:pt>
                <c:pt idx="13">
                  <c:v>Jan21</c:v>
                </c:pt>
                <c:pt idx="14">
                  <c:v>Feb21</c:v>
                </c:pt>
                <c:pt idx="15">
                  <c:v>Mar21</c:v>
                </c:pt>
                <c:pt idx="16">
                  <c:v>Apr21</c:v>
                </c:pt>
              </c:strCache>
            </c:strRef>
          </c:cat>
          <c:val>
            <c:numRef>
              <c:f>'2. Black OCA Charts'!$C$88:$C$105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CA-47C8-BE18-3C07398E7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699456"/>
        <c:axId val="703718528"/>
      </c:lineChart>
      <c:catAx>
        <c:axId val="85569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718528"/>
        <c:crosses val="autoZero"/>
        <c:auto val="1"/>
        <c:lblAlgn val="ctr"/>
        <c:lblOffset val="100"/>
        <c:noMultiLvlLbl val="0"/>
      </c:catAx>
      <c:valAx>
        <c:axId val="70371852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569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Rate of Misdemeanors: Latinx Individuals  Relative to White Individuals,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Latinx OCA Charts'!$B$23</c:f>
              <c:strCache>
                <c:ptCount val="1"/>
                <c:pt idx="0">
                  <c:v>Latinx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Latinx OCA Charts'!$A$24:$A$36</c:f>
              <c:strCache>
                <c:ptCount val="13"/>
                <c:pt idx="1">
                  <c:v>Jan20</c:v>
                </c:pt>
                <c:pt idx="2">
                  <c:v>Feb20</c:v>
                </c:pt>
                <c:pt idx="3">
                  <c:v>Mar20</c:v>
                </c:pt>
                <c:pt idx="4">
                  <c:v>Apr20</c:v>
                </c:pt>
                <c:pt idx="5">
                  <c:v>May20</c:v>
                </c:pt>
                <c:pt idx="6">
                  <c:v>Jun20</c:v>
                </c:pt>
                <c:pt idx="7">
                  <c:v>Jul20</c:v>
                </c:pt>
                <c:pt idx="8">
                  <c:v>Aug20</c:v>
                </c:pt>
                <c:pt idx="9">
                  <c:v>Sep20</c:v>
                </c:pt>
                <c:pt idx="10">
                  <c:v>Oct20</c:v>
                </c:pt>
                <c:pt idx="11">
                  <c:v>Nov20</c:v>
                </c:pt>
                <c:pt idx="12">
                  <c:v>Dec20</c:v>
                </c:pt>
              </c:strCache>
            </c:strRef>
          </c:cat>
          <c:val>
            <c:numRef>
              <c:f>'2. Latinx OCA Charts'!$B$24:$B$36</c:f>
              <c:numCache>
                <c:formatCode>0.0</c:formatCode>
                <c:ptCount val="13"/>
                <c:pt idx="1">
                  <c:v>3.04530896188828</c:v>
                </c:pt>
                <c:pt idx="2">
                  <c:v>2.9983740586325438</c:v>
                </c:pt>
                <c:pt idx="3">
                  <c:v>2.9781504511794523</c:v>
                </c:pt>
                <c:pt idx="4">
                  <c:v>3.5723183516151118</c:v>
                </c:pt>
                <c:pt idx="5">
                  <c:v>3.3458487607273315</c:v>
                </c:pt>
                <c:pt idx="6">
                  <c:v>3.1353316433280938</c:v>
                </c:pt>
                <c:pt idx="7">
                  <c:v>2.7463719779695981</c:v>
                </c:pt>
                <c:pt idx="8">
                  <c:v>2.8862389754217639</c:v>
                </c:pt>
                <c:pt idx="9">
                  <c:v>2.6683279303748209</c:v>
                </c:pt>
                <c:pt idx="10">
                  <c:v>2.710756656474651</c:v>
                </c:pt>
                <c:pt idx="11">
                  <c:v>2.8794347358029619</c:v>
                </c:pt>
                <c:pt idx="12">
                  <c:v>3.0918478591433507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8B-4EE6-9D9B-F1A54BA37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9175232"/>
        <c:axId val="866244960"/>
      </c:barChart>
      <c:lineChart>
        <c:grouping val="standard"/>
        <c:varyColors val="0"/>
        <c:ser>
          <c:idx val="1"/>
          <c:order val="1"/>
          <c:tx>
            <c:strRef>
              <c:f>'2. Latinx OCA Charts'!$C$23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Latinx OCA Charts'!$A$24:$A$36</c:f>
              <c:strCache>
                <c:ptCount val="13"/>
                <c:pt idx="1">
                  <c:v>Jan20</c:v>
                </c:pt>
                <c:pt idx="2">
                  <c:v>Feb20</c:v>
                </c:pt>
                <c:pt idx="3">
                  <c:v>Mar20</c:v>
                </c:pt>
                <c:pt idx="4">
                  <c:v>Apr20</c:v>
                </c:pt>
                <c:pt idx="5">
                  <c:v>May20</c:v>
                </c:pt>
                <c:pt idx="6">
                  <c:v>Jun20</c:v>
                </c:pt>
                <c:pt idx="7">
                  <c:v>Jul20</c:v>
                </c:pt>
                <c:pt idx="8">
                  <c:v>Aug20</c:v>
                </c:pt>
                <c:pt idx="9">
                  <c:v>Sep20</c:v>
                </c:pt>
                <c:pt idx="10">
                  <c:v>Oct20</c:v>
                </c:pt>
                <c:pt idx="11">
                  <c:v>Nov20</c:v>
                </c:pt>
                <c:pt idx="12">
                  <c:v>Dec20</c:v>
                </c:pt>
              </c:strCache>
            </c:strRef>
          </c:cat>
          <c:val>
            <c:numRef>
              <c:f>'2. Latinx OCA Charts'!$C$24:$C$36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8B-4EE6-9D9B-F1A54BA37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175232"/>
        <c:axId val="866244960"/>
      </c:lineChart>
      <c:catAx>
        <c:axId val="73917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6244960"/>
        <c:crosses val="autoZero"/>
        <c:auto val="1"/>
        <c:lblAlgn val="ctr"/>
        <c:lblOffset val="100"/>
        <c:noMultiLvlLbl val="0"/>
      </c:catAx>
      <c:valAx>
        <c:axId val="86624496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17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Rate of Non-Violent Felonies: Latinx Individuals</a:t>
            </a:r>
            <a:r>
              <a:rPr lang="en-US" sz="1000" baseline="0"/>
              <a:t> </a:t>
            </a:r>
            <a:r>
              <a:rPr lang="en-US" sz="1000"/>
              <a:t>Relative to White Individauls,</a:t>
            </a:r>
            <a:r>
              <a:rPr lang="en-US" sz="1000" baseline="0"/>
              <a:t> 2020</a:t>
            </a:r>
            <a:endParaRPr lang="en-US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Latinx OCA Charts'!$B$45</c:f>
              <c:strCache>
                <c:ptCount val="1"/>
                <c:pt idx="0">
                  <c:v>Latinx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Latinx OCA Charts'!$A$46:$A$62</c:f>
              <c:strCache>
                <c:ptCount val="17"/>
                <c:pt idx="1">
                  <c:v>Jan20</c:v>
                </c:pt>
                <c:pt idx="2">
                  <c:v>Feb20</c:v>
                </c:pt>
                <c:pt idx="3">
                  <c:v>Mar20</c:v>
                </c:pt>
                <c:pt idx="4">
                  <c:v>Apr20</c:v>
                </c:pt>
                <c:pt idx="5">
                  <c:v>May20</c:v>
                </c:pt>
                <c:pt idx="6">
                  <c:v>Jun20</c:v>
                </c:pt>
                <c:pt idx="7">
                  <c:v>Jul20</c:v>
                </c:pt>
                <c:pt idx="8">
                  <c:v>Aug20</c:v>
                </c:pt>
                <c:pt idx="9">
                  <c:v>Sep20</c:v>
                </c:pt>
                <c:pt idx="10">
                  <c:v>Oct20</c:v>
                </c:pt>
                <c:pt idx="11">
                  <c:v>Nov20</c:v>
                </c:pt>
                <c:pt idx="12">
                  <c:v>Dec20</c:v>
                </c:pt>
                <c:pt idx="13">
                  <c:v>Jan21</c:v>
                </c:pt>
                <c:pt idx="14">
                  <c:v>Feb21</c:v>
                </c:pt>
                <c:pt idx="15">
                  <c:v>Mar21</c:v>
                </c:pt>
                <c:pt idx="16">
                  <c:v>Apr21</c:v>
                </c:pt>
              </c:strCache>
            </c:strRef>
          </c:cat>
          <c:val>
            <c:numRef>
              <c:f>'2. Latinx OCA Charts'!$B$46:$B$62</c:f>
              <c:numCache>
                <c:formatCode>0.0</c:formatCode>
                <c:ptCount val="17"/>
                <c:pt idx="1">
                  <c:v>2.7840392256857385</c:v>
                </c:pt>
                <c:pt idx="2">
                  <c:v>2.9961666666875382</c:v>
                </c:pt>
                <c:pt idx="3">
                  <c:v>3.0269137540006295</c:v>
                </c:pt>
                <c:pt idx="4">
                  <c:v>2.9293247313306638</c:v>
                </c:pt>
                <c:pt idx="5">
                  <c:v>3.7651931595318886</c:v>
                </c:pt>
                <c:pt idx="6">
                  <c:v>3.4538243769009371</c:v>
                </c:pt>
                <c:pt idx="7">
                  <c:v>2.4887623381130086</c:v>
                </c:pt>
                <c:pt idx="8">
                  <c:v>3.2321433414408571</c:v>
                </c:pt>
                <c:pt idx="9">
                  <c:v>3.4406250480720164</c:v>
                </c:pt>
                <c:pt idx="10">
                  <c:v>3.2712622314100193</c:v>
                </c:pt>
                <c:pt idx="11">
                  <c:v>2.572049665284688</c:v>
                </c:pt>
                <c:pt idx="12">
                  <c:v>2.8186066770091243</c:v>
                </c:pt>
                <c:pt idx="13">
                  <c:v>2.9977348924837686</c:v>
                </c:pt>
                <c:pt idx="14">
                  <c:v>3.0049196669704914</c:v>
                </c:pt>
                <c:pt idx="15">
                  <c:v>3.6664802302557713</c:v>
                </c:pt>
                <c:pt idx="16">
                  <c:v>3.0198464441924813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8D-4401-B187-0A295CE23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9780320"/>
        <c:axId val="548826304"/>
      </c:barChart>
      <c:lineChart>
        <c:grouping val="standard"/>
        <c:varyColors val="0"/>
        <c:ser>
          <c:idx val="1"/>
          <c:order val="1"/>
          <c:tx>
            <c:strRef>
              <c:f>'2. Latinx OCA Charts'!$C$45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Latinx OCA Charts'!$A$46:$A$63</c:f>
              <c:strCache>
                <c:ptCount val="17"/>
                <c:pt idx="1">
                  <c:v>Jan20</c:v>
                </c:pt>
                <c:pt idx="2">
                  <c:v>Feb20</c:v>
                </c:pt>
                <c:pt idx="3">
                  <c:v>Mar20</c:v>
                </c:pt>
                <c:pt idx="4">
                  <c:v>Apr20</c:v>
                </c:pt>
                <c:pt idx="5">
                  <c:v>May20</c:v>
                </c:pt>
                <c:pt idx="6">
                  <c:v>Jun20</c:v>
                </c:pt>
                <c:pt idx="7">
                  <c:v>Jul20</c:v>
                </c:pt>
                <c:pt idx="8">
                  <c:v>Aug20</c:v>
                </c:pt>
                <c:pt idx="9">
                  <c:v>Sep20</c:v>
                </c:pt>
                <c:pt idx="10">
                  <c:v>Oct20</c:v>
                </c:pt>
                <c:pt idx="11">
                  <c:v>Nov20</c:v>
                </c:pt>
                <c:pt idx="12">
                  <c:v>Dec20</c:v>
                </c:pt>
                <c:pt idx="13">
                  <c:v>Jan21</c:v>
                </c:pt>
                <c:pt idx="14">
                  <c:v>Feb21</c:v>
                </c:pt>
                <c:pt idx="15">
                  <c:v>Mar21</c:v>
                </c:pt>
                <c:pt idx="16">
                  <c:v>Apr21</c:v>
                </c:pt>
              </c:strCache>
            </c:strRef>
          </c:cat>
          <c:val>
            <c:numRef>
              <c:f>'2. Latinx OCA Charts'!$C$46:$C$63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8D-4401-B187-0A295CE23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780320"/>
        <c:axId val="548826304"/>
      </c:lineChart>
      <c:catAx>
        <c:axId val="93978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826304"/>
        <c:crosses val="autoZero"/>
        <c:auto val="1"/>
        <c:lblAlgn val="ctr"/>
        <c:lblOffset val="100"/>
        <c:noMultiLvlLbl val="0"/>
      </c:catAx>
      <c:valAx>
        <c:axId val="54882630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9780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baseline="0">
                <a:effectLst/>
              </a:rPr>
              <a:t>Rate of Violations &amp; Infractions: Latinx Individuals Relative to White Individauls, 2020</a:t>
            </a:r>
            <a:endParaRPr lang="en-US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Latinx OCA Charts'!$B$68</c:f>
              <c:strCache>
                <c:ptCount val="1"/>
                <c:pt idx="0">
                  <c:v>Latinx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Latinx OCA Charts'!$A$69:$A$85</c:f>
              <c:strCache>
                <c:ptCount val="17"/>
                <c:pt idx="1">
                  <c:v>Jan20</c:v>
                </c:pt>
                <c:pt idx="2">
                  <c:v>Feb20</c:v>
                </c:pt>
                <c:pt idx="3">
                  <c:v>Mar20</c:v>
                </c:pt>
                <c:pt idx="4">
                  <c:v>Apr20</c:v>
                </c:pt>
                <c:pt idx="5">
                  <c:v>May20</c:v>
                </c:pt>
                <c:pt idx="6">
                  <c:v>Jun20</c:v>
                </c:pt>
                <c:pt idx="7">
                  <c:v>Jul20</c:v>
                </c:pt>
                <c:pt idx="8">
                  <c:v>Aug20</c:v>
                </c:pt>
                <c:pt idx="9">
                  <c:v>Sep20</c:v>
                </c:pt>
                <c:pt idx="10">
                  <c:v>Oct20</c:v>
                </c:pt>
                <c:pt idx="11">
                  <c:v>Nov20</c:v>
                </c:pt>
                <c:pt idx="12">
                  <c:v>Dec20</c:v>
                </c:pt>
                <c:pt idx="13">
                  <c:v>Jan21</c:v>
                </c:pt>
                <c:pt idx="14">
                  <c:v>Feb21</c:v>
                </c:pt>
                <c:pt idx="15">
                  <c:v>Mar21</c:v>
                </c:pt>
                <c:pt idx="16">
                  <c:v>Apr21</c:v>
                </c:pt>
              </c:strCache>
            </c:strRef>
          </c:cat>
          <c:val>
            <c:numRef>
              <c:f>'2. Latinx OCA Charts'!$B$69:$B$85</c:f>
              <c:numCache>
                <c:formatCode>0.0</c:formatCode>
                <c:ptCount val="17"/>
                <c:pt idx="1">
                  <c:v>11.627980158811162</c:v>
                </c:pt>
                <c:pt idx="2">
                  <c:v>6.4304422499870446</c:v>
                </c:pt>
                <c:pt idx="3">
                  <c:v>7.5162844720243314</c:v>
                </c:pt>
                <c:pt idx="4">
                  <c:v>6.1596867868296972</c:v>
                </c:pt>
                <c:pt idx="5">
                  <c:v>7.0710690154932738</c:v>
                </c:pt>
                <c:pt idx="6">
                  <c:v>4.262283267672335</c:v>
                </c:pt>
                <c:pt idx="7">
                  <c:v>9.5328485986650069</c:v>
                </c:pt>
                <c:pt idx="8">
                  <c:v>6.5996644144603893</c:v>
                </c:pt>
                <c:pt idx="9">
                  <c:v>3.4690543717035371</c:v>
                </c:pt>
                <c:pt idx="10">
                  <c:v>7.699608483537121</c:v>
                </c:pt>
                <c:pt idx="11">
                  <c:v>3.2998322072301947</c:v>
                </c:pt>
                <c:pt idx="12">
                  <c:v>6.5996644144603893</c:v>
                </c:pt>
                <c:pt idx="13">
                  <c:v>6.844096429810774</c:v>
                </c:pt>
                <c:pt idx="14">
                  <c:v>5.7197091591990041</c:v>
                </c:pt>
                <c:pt idx="15">
                  <c:v>5.0414103166016861</c:v>
                </c:pt>
                <c:pt idx="16">
                  <c:v>5.0283157443507722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C6-46CE-9E0E-B2DEEBB3D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9515792"/>
        <c:axId val="548802544"/>
      </c:barChart>
      <c:lineChart>
        <c:grouping val="standard"/>
        <c:varyColors val="0"/>
        <c:ser>
          <c:idx val="1"/>
          <c:order val="1"/>
          <c:tx>
            <c:strRef>
              <c:f>'2. Latinx OCA Charts'!$C$68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Latinx OCA Charts'!$A$69:$A$86</c:f>
              <c:strCache>
                <c:ptCount val="17"/>
                <c:pt idx="1">
                  <c:v>Jan20</c:v>
                </c:pt>
                <c:pt idx="2">
                  <c:v>Feb20</c:v>
                </c:pt>
                <c:pt idx="3">
                  <c:v>Mar20</c:v>
                </c:pt>
                <c:pt idx="4">
                  <c:v>Apr20</c:v>
                </c:pt>
                <c:pt idx="5">
                  <c:v>May20</c:v>
                </c:pt>
                <c:pt idx="6">
                  <c:v>Jun20</c:v>
                </c:pt>
                <c:pt idx="7">
                  <c:v>Jul20</c:v>
                </c:pt>
                <c:pt idx="8">
                  <c:v>Aug20</c:v>
                </c:pt>
                <c:pt idx="9">
                  <c:v>Sep20</c:v>
                </c:pt>
                <c:pt idx="10">
                  <c:v>Oct20</c:v>
                </c:pt>
                <c:pt idx="11">
                  <c:v>Nov20</c:v>
                </c:pt>
                <c:pt idx="12">
                  <c:v>Dec20</c:v>
                </c:pt>
                <c:pt idx="13">
                  <c:v>Jan21</c:v>
                </c:pt>
                <c:pt idx="14">
                  <c:v>Feb21</c:v>
                </c:pt>
                <c:pt idx="15">
                  <c:v>Mar21</c:v>
                </c:pt>
                <c:pt idx="16">
                  <c:v>Apr21</c:v>
                </c:pt>
              </c:strCache>
            </c:strRef>
          </c:cat>
          <c:val>
            <c:numRef>
              <c:f>'2. Latinx OCA Charts'!$C$69:$C$86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C6-46CE-9E0E-B2DEEBB3D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515792"/>
        <c:axId val="548802544"/>
      </c:lineChart>
      <c:catAx>
        <c:axId val="86951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802544"/>
        <c:crosses val="autoZero"/>
        <c:auto val="1"/>
        <c:lblAlgn val="ctr"/>
        <c:lblOffset val="100"/>
        <c:noMultiLvlLbl val="0"/>
      </c:catAx>
      <c:valAx>
        <c:axId val="54880254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951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baseline="0">
                <a:effectLst/>
              </a:rPr>
              <a:t>Rate of Violent Felonies: Latinx Individuals Relative to White Individuals, 2020</a:t>
            </a:r>
            <a:endParaRPr lang="en-US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Latinx OCA Charts'!$B$89</c:f>
              <c:strCache>
                <c:ptCount val="1"/>
                <c:pt idx="0">
                  <c:v>Latinx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Latinx OCA Charts'!$A$90:$A$106</c:f>
              <c:strCache>
                <c:ptCount val="17"/>
                <c:pt idx="1">
                  <c:v>Jan20</c:v>
                </c:pt>
                <c:pt idx="2">
                  <c:v>Feb20</c:v>
                </c:pt>
                <c:pt idx="3">
                  <c:v>Mar20</c:v>
                </c:pt>
                <c:pt idx="4">
                  <c:v>Apr20</c:v>
                </c:pt>
                <c:pt idx="5">
                  <c:v>May20</c:v>
                </c:pt>
                <c:pt idx="6">
                  <c:v>Jun20</c:v>
                </c:pt>
                <c:pt idx="7">
                  <c:v>Jul20</c:v>
                </c:pt>
                <c:pt idx="8">
                  <c:v>Aug20</c:v>
                </c:pt>
                <c:pt idx="9">
                  <c:v>Sep20</c:v>
                </c:pt>
                <c:pt idx="10">
                  <c:v>Oct20</c:v>
                </c:pt>
                <c:pt idx="11">
                  <c:v>Nov20</c:v>
                </c:pt>
                <c:pt idx="12">
                  <c:v>Dec20</c:v>
                </c:pt>
                <c:pt idx="13">
                  <c:v>Jan21</c:v>
                </c:pt>
                <c:pt idx="14">
                  <c:v>Feb21</c:v>
                </c:pt>
                <c:pt idx="15">
                  <c:v>Mar21</c:v>
                </c:pt>
                <c:pt idx="16">
                  <c:v>Apr21</c:v>
                </c:pt>
              </c:strCache>
            </c:strRef>
          </c:cat>
          <c:val>
            <c:numRef>
              <c:f>'2. Latinx OCA Charts'!$B$90:$B$106</c:f>
              <c:numCache>
                <c:formatCode>0</c:formatCode>
                <c:ptCount val="17"/>
                <c:pt idx="1">
                  <c:v>3.6596269961805263</c:v>
                </c:pt>
                <c:pt idx="2">
                  <c:v>3.6537272555418387</c:v>
                </c:pt>
                <c:pt idx="3">
                  <c:v>4.8580863050888974</c:v>
                </c:pt>
                <c:pt idx="4">
                  <c:v>4.1146055917314772</c:v>
                </c:pt>
                <c:pt idx="5">
                  <c:v>4.2797823778621913</c:v>
                </c:pt>
                <c:pt idx="6">
                  <c:v>3.6513607241516244</c:v>
                </c:pt>
                <c:pt idx="7">
                  <c:v>4.3585283737165481</c:v>
                </c:pt>
                <c:pt idx="8">
                  <c:v>4.168788021800812</c:v>
                </c:pt>
                <c:pt idx="9">
                  <c:v>4.6862200442956583</c:v>
                </c:pt>
                <c:pt idx="10">
                  <c:v>4.7087493294183673</c:v>
                </c:pt>
                <c:pt idx="11">
                  <c:v>4.4121351984313835</c:v>
                </c:pt>
                <c:pt idx="12">
                  <c:v>4.9008619077752149</c:v>
                </c:pt>
                <c:pt idx="13">
                  <c:v>5.0983894012610662</c:v>
                </c:pt>
                <c:pt idx="14">
                  <c:v>4.5781455848058554</c:v>
                </c:pt>
                <c:pt idx="15">
                  <c:v>4.3099849237292336</c:v>
                </c:pt>
                <c:pt idx="16">
                  <c:v>3.4998220379714184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21-4D3F-9E49-D70B59DD8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55699456"/>
        <c:axId val="703718528"/>
      </c:barChart>
      <c:lineChart>
        <c:grouping val="standard"/>
        <c:varyColors val="0"/>
        <c:ser>
          <c:idx val="1"/>
          <c:order val="1"/>
          <c:tx>
            <c:strRef>
              <c:f>'2. Latinx OCA Charts'!$C$89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Latinx OCA Charts'!$A$90:$A$107</c:f>
              <c:strCache>
                <c:ptCount val="17"/>
                <c:pt idx="1">
                  <c:v>Jan20</c:v>
                </c:pt>
                <c:pt idx="2">
                  <c:v>Feb20</c:v>
                </c:pt>
                <c:pt idx="3">
                  <c:v>Mar20</c:v>
                </c:pt>
                <c:pt idx="4">
                  <c:v>Apr20</c:v>
                </c:pt>
                <c:pt idx="5">
                  <c:v>May20</c:v>
                </c:pt>
                <c:pt idx="6">
                  <c:v>Jun20</c:v>
                </c:pt>
                <c:pt idx="7">
                  <c:v>Jul20</c:v>
                </c:pt>
                <c:pt idx="8">
                  <c:v>Aug20</c:v>
                </c:pt>
                <c:pt idx="9">
                  <c:v>Sep20</c:v>
                </c:pt>
                <c:pt idx="10">
                  <c:v>Oct20</c:v>
                </c:pt>
                <c:pt idx="11">
                  <c:v>Nov20</c:v>
                </c:pt>
                <c:pt idx="12">
                  <c:v>Dec20</c:v>
                </c:pt>
                <c:pt idx="13">
                  <c:v>Jan21</c:v>
                </c:pt>
                <c:pt idx="14">
                  <c:v>Feb21</c:v>
                </c:pt>
                <c:pt idx="15">
                  <c:v>Mar21</c:v>
                </c:pt>
                <c:pt idx="16">
                  <c:v>Apr21</c:v>
                </c:pt>
              </c:strCache>
            </c:strRef>
          </c:cat>
          <c:val>
            <c:numRef>
              <c:f>'2. Latinx OCA Charts'!$C$90:$C$107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21-4D3F-9E49-D70B59DD8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699456"/>
        <c:axId val="703718528"/>
      </c:lineChart>
      <c:catAx>
        <c:axId val="85569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718528"/>
        <c:crosses val="autoZero"/>
        <c:auto val="1"/>
        <c:lblAlgn val="ctr"/>
        <c:lblOffset val="100"/>
        <c:noMultiLvlLbl val="0"/>
      </c:catAx>
      <c:valAx>
        <c:axId val="70371852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569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 Black ADP Rates  Relative to White ADP Rates,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Black DOC Charts'!$B$22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Black DOC Charts'!$A$23:$A$39</c:f>
              <c:strCache>
                <c:ptCount val="17"/>
                <c:pt idx="1">
                  <c:v>Jan20</c:v>
                </c:pt>
                <c:pt idx="2">
                  <c:v>Feb20</c:v>
                </c:pt>
                <c:pt idx="3">
                  <c:v>Mar20</c:v>
                </c:pt>
                <c:pt idx="4">
                  <c:v>Apr20</c:v>
                </c:pt>
                <c:pt idx="5">
                  <c:v>May20</c:v>
                </c:pt>
                <c:pt idx="6">
                  <c:v>Jun20</c:v>
                </c:pt>
                <c:pt idx="7">
                  <c:v>Jul20</c:v>
                </c:pt>
                <c:pt idx="8">
                  <c:v>Aug20</c:v>
                </c:pt>
                <c:pt idx="9">
                  <c:v>Sep20</c:v>
                </c:pt>
                <c:pt idx="10">
                  <c:v>Oct20</c:v>
                </c:pt>
                <c:pt idx="11">
                  <c:v>Nov20</c:v>
                </c:pt>
                <c:pt idx="12">
                  <c:v>Dec20</c:v>
                </c:pt>
                <c:pt idx="13">
                  <c:v>Jan21</c:v>
                </c:pt>
                <c:pt idx="14">
                  <c:v>Feb21</c:v>
                </c:pt>
                <c:pt idx="15">
                  <c:v>Mar21</c:v>
                </c:pt>
                <c:pt idx="16">
                  <c:v>Apr21</c:v>
                </c:pt>
              </c:strCache>
            </c:strRef>
          </c:cat>
          <c:val>
            <c:numRef>
              <c:f>'2. Black DOC Charts'!$B$23:$B$39</c:f>
              <c:numCache>
                <c:formatCode>0</c:formatCode>
                <c:ptCount val="17"/>
                <c:pt idx="1">
                  <c:v>12.024357537507873</c:v>
                </c:pt>
                <c:pt idx="2">
                  <c:v>11.74480516238682</c:v>
                </c:pt>
                <c:pt idx="3">
                  <c:v>11.563324879543586</c:v>
                </c:pt>
                <c:pt idx="4">
                  <c:v>13.593441765009525</c:v>
                </c:pt>
                <c:pt idx="5">
                  <c:v>13.353547686081672</c:v>
                </c:pt>
                <c:pt idx="6">
                  <c:v>13.315661595220545</c:v>
                </c:pt>
                <c:pt idx="7">
                  <c:v>12.929460448746187</c:v>
                </c:pt>
                <c:pt idx="8">
                  <c:v>12.798851400228843</c:v>
                </c:pt>
                <c:pt idx="9">
                  <c:v>13.078205174929924</c:v>
                </c:pt>
                <c:pt idx="10">
                  <c:v>13.187653765024155</c:v>
                </c:pt>
                <c:pt idx="11">
                  <c:v>13.380332918507616</c:v>
                </c:pt>
                <c:pt idx="12">
                  <c:v>13.632214900014896</c:v>
                </c:pt>
                <c:pt idx="13">
                  <c:v>13.58384588027651</c:v>
                </c:pt>
                <c:pt idx="14">
                  <c:v>14.103486478632304</c:v>
                </c:pt>
                <c:pt idx="15">
                  <c:v>14.061111138934466</c:v>
                </c:pt>
                <c:pt idx="16">
                  <c:v>13.572307360013507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F-4F99-98B9-A075A86FA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9175232"/>
        <c:axId val="866244960"/>
      </c:barChart>
      <c:lineChart>
        <c:grouping val="standard"/>
        <c:varyColors val="0"/>
        <c:ser>
          <c:idx val="1"/>
          <c:order val="1"/>
          <c:tx>
            <c:strRef>
              <c:f>'2. Black DOC Charts'!$C$22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Black DOC Charts'!$A$23:$A$39</c:f>
              <c:strCache>
                <c:ptCount val="17"/>
                <c:pt idx="1">
                  <c:v>Jan20</c:v>
                </c:pt>
                <c:pt idx="2">
                  <c:v>Feb20</c:v>
                </c:pt>
                <c:pt idx="3">
                  <c:v>Mar20</c:v>
                </c:pt>
                <c:pt idx="4">
                  <c:v>Apr20</c:v>
                </c:pt>
                <c:pt idx="5">
                  <c:v>May20</c:v>
                </c:pt>
                <c:pt idx="6">
                  <c:v>Jun20</c:v>
                </c:pt>
                <c:pt idx="7">
                  <c:v>Jul20</c:v>
                </c:pt>
                <c:pt idx="8">
                  <c:v>Aug20</c:v>
                </c:pt>
                <c:pt idx="9">
                  <c:v>Sep20</c:v>
                </c:pt>
                <c:pt idx="10">
                  <c:v>Oct20</c:v>
                </c:pt>
                <c:pt idx="11">
                  <c:v>Nov20</c:v>
                </c:pt>
                <c:pt idx="12">
                  <c:v>Dec20</c:v>
                </c:pt>
                <c:pt idx="13">
                  <c:v>Jan21</c:v>
                </c:pt>
                <c:pt idx="14">
                  <c:v>Feb21</c:v>
                </c:pt>
                <c:pt idx="15">
                  <c:v>Mar21</c:v>
                </c:pt>
                <c:pt idx="16">
                  <c:v>Apr21</c:v>
                </c:pt>
              </c:strCache>
            </c:strRef>
          </c:cat>
          <c:val>
            <c:numRef>
              <c:f>'2. Black DOC Charts'!$C$23:$C$40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5F-4F99-98B9-A075A86FA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175232"/>
        <c:axId val="866244960"/>
      </c:lineChart>
      <c:catAx>
        <c:axId val="73917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6244960"/>
        <c:crosses val="autoZero"/>
        <c:auto val="1"/>
        <c:lblAlgn val="ctr"/>
        <c:lblOffset val="100"/>
        <c:noMultiLvlLbl val="0"/>
      </c:catAx>
      <c:valAx>
        <c:axId val="86624496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17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</xdr:colOff>
      <xdr:row>22</xdr:row>
      <xdr:rowOff>61912</xdr:rowOff>
    </xdr:from>
    <xdr:to>
      <xdr:col>11</xdr:col>
      <xdr:colOff>328612</xdr:colOff>
      <xdr:row>39</xdr:row>
      <xdr:rowOff>138112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E94AB6-30A7-4FE6-BD06-90E5AD45E3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33337</xdr:colOff>
      <xdr:row>42</xdr:row>
      <xdr:rowOff>185737</xdr:rowOff>
    </xdr:from>
    <xdr:to>
      <xdr:col>11</xdr:col>
      <xdr:colOff>338137</xdr:colOff>
      <xdr:row>57</xdr:row>
      <xdr:rowOff>71437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271DD35-F1C4-4544-96EA-925727C44F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63</xdr:row>
      <xdr:rowOff>119062</xdr:rowOff>
    </xdr:from>
    <xdr:to>
      <xdr:col>11</xdr:col>
      <xdr:colOff>304800</xdr:colOff>
      <xdr:row>78</xdr:row>
      <xdr:rowOff>4762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C563266-B9A4-4C0E-A43A-81F3081478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</xdr:colOff>
      <xdr:row>85</xdr:row>
      <xdr:rowOff>176212</xdr:rowOff>
    </xdr:from>
    <xdr:to>
      <xdr:col>11</xdr:col>
      <xdr:colOff>314325</xdr:colOff>
      <xdr:row>100</xdr:row>
      <xdr:rowOff>61912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E31D396-B539-4483-B615-32BB64F633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</xdr:colOff>
      <xdr:row>22</xdr:row>
      <xdr:rowOff>61912</xdr:rowOff>
    </xdr:from>
    <xdr:to>
      <xdr:col>11</xdr:col>
      <xdr:colOff>328612</xdr:colOff>
      <xdr:row>36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8391F1-1E75-43BF-A0D6-52729339FE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33337</xdr:colOff>
      <xdr:row>43</xdr:row>
      <xdr:rowOff>185737</xdr:rowOff>
    </xdr:from>
    <xdr:to>
      <xdr:col>11</xdr:col>
      <xdr:colOff>338137</xdr:colOff>
      <xdr:row>58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A79608E-1203-4DA5-95EC-0170C4884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66</xdr:row>
      <xdr:rowOff>119062</xdr:rowOff>
    </xdr:from>
    <xdr:to>
      <xdr:col>11</xdr:col>
      <xdr:colOff>304800</xdr:colOff>
      <xdr:row>81</xdr:row>
      <xdr:rowOff>4762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2119A61-23C3-4941-83D8-2DCA694CC9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</xdr:colOff>
      <xdr:row>87</xdr:row>
      <xdr:rowOff>176212</xdr:rowOff>
    </xdr:from>
    <xdr:to>
      <xdr:col>11</xdr:col>
      <xdr:colOff>314325</xdr:colOff>
      <xdr:row>102</xdr:row>
      <xdr:rowOff>61912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C5AA7E1-D6FA-4B98-BB9E-A4EEF742A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</xdr:colOff>
      <xdr:row>21</xdr:row>
      <xdr:rowOff>61912</xdr:rowOff>
    </xdr:from>
    <xdr:to>
      <xdr:col>11</xdr:col>
      <xdr:colOff>328612</xdr:colOff>
      <xdr:row>35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748285-CEFE-48C4-81AB-F42718EFF6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</xdr:colOff>
      <xdr:row>21</xdr:row>
      <xdr:rowOff>61912</xdr:rowOff>
    </xdr:from>
    <xdr:to>
      <xdr:col>11</xdr:col>
      <xdr:colOff>328612</xdr:colOff>
      <xdr:row>35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DFE743-A331-4228-BD6F-EF5304AC7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../Covid%20Racial%20Dispariti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../Covid%20Racial%20Disparitie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../Raw%20Data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Raw%20Data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013F4-2AA6-475D-9709-D023065BF2A9}">
  <sheetPr>
    <tabColor theme="8" tint="0.39997558519241921"/>
  </sheetPr>
  <dimension ref="A1:U48"/>
  <sheetViews>
    <sheetView showGridLines="0" tabSelected="1" zoomScale="85" zoomScaleNormal="85" workbookViewId="0"/>
  </sheetViews>
  <sheetFormatPr defaultRowHeight="15" x14ac:dyDescent="0.25"/>
  <cols>
    <col min="1" max="1" width="11.7109375" customWidth="1"/>
    <col min="2" max="2" width="12" customWidth="1"/>
    <col min="3" max="3" width="11.85546875" customWidth="1"/>
    <col min="4" max="4" width="10.140625" customWidth="1"/>
  </cols>
  <sheetData>
    <row r="1" spans="1:21" x14ac:dyDescent="0.25">
      <c r="B1" s="9" t="s">
        <v>17</v>
      </c>
      <c r="E1" s="42" t="s">
        <v>23</v>
      </c>
      <c r="F1" s="42"/>
      <c r="G1" s="42"/>
      <c r="H1" s="42"/>
      <c r="J1" s="9" t="s">
        <v>18</v>
      </c>
      <c r="P1" s="9" t="s">
        <v>19</v>
      </c>
    </row>
    <row r="2" spans="1:21" x14ac:dyDescent="0.25">
      <c r="B2" s="8" t="s">
        <v>15</v>
      </c>
      <c r="E2" s="42"/>
      <c r="F2" s="42"/>
      <c r="G2" s="42"/>
      <c r="H2" s="42"/>
      <c r="J2" s="8" t="s">
        <v>16</v>
      </c>
      <c r="P2" s="8" t="s">
        <v>20</v>
      </c>
    </row>
    <row r="3" spans="1:21" x14ac:dyDescent="0.25">
      <c r="B3" s="6" t="s">
        <v>3</v>
      </c>
      <c r="C3" s="6"/>
      <c r="D3" s="6"/>
      <c r="E3" s="6"/>
      <c r="F3" s="6"/>
      <c r="G3" s="6"/>
      <c r="H3" s="6"/>
      <c r="J3" t="s">
        <v>3</v>
      </c>
      <c r="P3" s="10" t="s">
        <v>21</v>
      </c>
      <c r="Q3" s="10"/>
      <c r="R3" s="10"/>
      <c r="S3" s="10"/>
      <c r="T3" s="10"/>
      <c r="U3" s="10"/>
    </row>
    <row r="4" spans="1:21" x14ac:dyDescent="0.25">
      <c r="B4" s="6" t="s">
        <v>10</v>
      </c>
      <c r="C4" s="6" t="s">
        <v>1</v>
      </c>
      <c r="D4" s="3">
        <v>0</v>
      </c>
      <c r="E4" s="3" t="s">
        <v>11</v>
      </c>
      <c r="F4" s="3" t="s">
        <v>12</v>
      </c>
      <c r="G4" s="3" t="s">
        <v>13</v>
      </c>
      <c r="H4" s="3" t="s">
        <v>14</v>
      </c>
      <c r="J4" s="2">
        <v>0</v>
      </c>
      <c r="K4" s="2" t="s">
        <v>11</v>
      </c>
      <c r="L4" s="2" t="s">
        <v>12</v>
      </c>
      <c r="M4" s="2" t="s">
        <v>13</v>
      </c>
      <c r="N4" s="2" t="s">
        <v>14</v>
      </c>
      <c r="P4" s="10"/>
      <c r="Q4" s="11">
        <v>0</v>
      </c>
      <c r="R4" s="11" t="s">
        <v>11</v>
      </c>
      <c r="S4" s="11" t="s">
        <v>12</v>
      </c>
      <c r="T4" s="11" t="s">
        <v>13</v>
      </c>
      <c r="U4" s="11" t="s">
        <v>14</v>
      </c>
    </row>
    <row r="5" spans="1:21" x14ac:dyDescent="0.25">
      <c r="A5" s="43" t="str">
        <f>B5&amp;C5</f>
        <v>Jan20Black</v>
      </c>
      <c r="B5" s="44" t="s">
        <v>37</v>
      </c>
      <c r="C5" s="6" t="s">
        <v>3</v>
      </c>
      <c r="D5" s="3">
        <v>334</v>
      </c>
      <c r="E5" s="24">
        <v>3890</v>
      </c>
      <c r="F5" s="3">
        <v>719</v>
      </c>
      <c r="G5" s="3">
        <v>85</v>
      </c>
      <c r="H5" s="24">
        <v>691</v>
      </c>
      <c r="J5" s="20">
        <f>(D5/SUMIF($B$44:$B$48,$C5,$C$44:$C$48))*100000</f>
        <v>18.063066059444793</v>
      </c>
      <c r="K5" s="20">
        <f>(E5/SUMIF($B$44:$B$48,$C5,$C$44:$C$48))*100000</f>
        <v>210.37523045281509</v>
      </c>
      <c r="L5" s="20">
        <f>(F5/SUMIF($B$44:$B$48,$C5,$C$44:$C$48))*100000</f>
        <v>38.884264960301813</v>
      </c>
      <c r="M5" s="20">
        <f>(G5/SUMIF($B$44:$B$48,$C5,$C$44:$C$48))*100000</f>
        <v>4.5968880690203813</v>
      </c>
      <c r="N5" s="20">
        <f>(H5/SUMIF($B$44:$B$48,$C5,$C$44:$C$48))*100000</f>
        <v>37.369995949330395</v>
      </c>
      <c r="P5" s="12" t="str">
        <f>B5</f>
        <v>Jan20</v>
      </c>
      <c r="Q5" s="21">
        <f>J5/J24</f>
        <v>4.4648220399254681</v>
      </c>
      <c r="R5" s="21">
        <f>K5/K24</f>
        <v>5.7778302512674902</v>
      </c>
      <c r="S5" s="21">
        <f>L5/L24</f>
        <v>5.9188837256165447</v>
      </c>
      <c r="T5" s="21">
        <f>M5/M24</f>
        <v>8.8465731821876528</v>
      </c>
      <c r="U5" s="21">
        <f>N5/N24</f>
        <v>9.4097579949954202</v>
      </c>
    </row>
    <row r="6" spans="1:21" x14ac:dyDescent="0.25">
      <c r="A6" s="43" t="str">
        <f t="shared" ref="A6:A35" si="0">B6&amp;C6</f>
        <v>Feb20Black</v>
      </c>
      <c r="B6" s="44" t="s">
        <v>38</v>
      </c>
      <c r="C6" s="6" t="s">
        <v>3</v>
      </c>
      <c r="D6" s="3">
        <v>149</v>
      </c>
      <c r="E6" s="24">
        <v>3880</v>
      </c>
      <c r="F6" s="3">
        <v>640</v>
      </c>
      <c r="G6" s="3">
        <v>71</v>
      </c>
      <c r="H6" s="3">
        <v>596</v>
      </c>
      <c r="J6" s="20">
        <f>(D6/SUMIF($B$44:$B$48,$C6,$C$44:$C$48))*100000</f>
        <v>8.058074379812199</v>
      </c>
      <c r="K6" s="20">
        <f>(E6/SUMIF($B$44:$B$48,$C6,$C$44:$C$48))*100000</f>
        <v>209.83442009175388</v>
      </c>
      <c r="L6" s="20">
        <f>(F6/SUMIF($B$44:$B$48,$C6,$C$44:$C$48))*100000</f>
        <v>34.611863107918168</v>
      </c>
      <c r="M6" s="20">
        <f>(G6/SUMIF($B$44:$B$48,$C6,$C$44:$C$48))*100000</f>
        <v>3.8397535635346718</v>
      </c>
      <c r="N6" s="20">
        <f>(H6/SUMIF($B$44:$B$48,$C6,$C$44:$C$48))*100000</f>
        <v>32.232297519248796</v>
      </c>
      <c r="P6" s="12" t="str">
        <f t="shared" ref="P6:P15" si="1">B6</f>
        <v>Feb20</v>
      </c>
      <c r="Q6" s="21">
        <f>J6/J25</f>
        <v>2.7138164203005073</v>
      </c>
      <c r="R6" s="21">
        <f>K6/K25</f>
        <v>5.553517337991833</v>
      </c>
      <c r="S6" s="21">
        <f>L6/L25</f>
        <v>5.7210606793505141</v>
      </c>
      <c r="T6" s="21">
        <f>M6/M25</f>
        <v>7.9579128896783047</v>
      </c>
      <c r="U6" s="21">
        <f>N6/N25</f>
        <v>7.5514891695318456</v>
      </c>
    </row>
    <row r="7" spans="1:21" x14ac:dyDescent="0.25">
      <c r="A7" s="43" t="str">
        <f t="shared" si="0"/>
        <v>Mar20Black</v>
      </c>
      <c r="B7" s="44" t="s">
        <v>39</v>
      </c>
      <c r="C7" s="6" t="s">
        <v>3</v>
      </c>
      <c r="D7" s="3">
        <v>77</v>
      </c>
      <c r="E7" s="24">
        <v>3108</v>
      </c>
      <c r="F7" s="3">
        <v>563</v>
      </c>
      <c r="G7" s="3">
        <v>43</v>
      </c>
      <c r="H7" s="3">
        <v>580</v>
      </c>
      <c r="J7" s="20">
        <f>(D7/SUMIF($B$44:$B$48,$C7,$C$44:$C$48))*100000</f>
        <v>4.1642397801714051</v>
      </c>
      <c r="K7" s="20">
        <f>(E7/SUMIF($B$44:$B$48,$C7,$C$44:$C$48))*100000</f>
        <v>168.08386021782761</v>
      </c>
      <c r="L7" s="20">
        <f>(F7/SUMIF($B$44:$B$48,$C7,$C$44:$C$48))*100000</f>
        <v>30.447623327746761</v>
      </c>
      <c r="M7" s="20">
        <f>(G7/SUMIF($B$44:$B$48,$C7,$C$44:$C$48))*100000</f>
        <v>2.3254845525632519</v>
      </c>
      <c r="N7" s="20">
        <f>(H7/SUMIF($B$44:$B$48,$C7,$C$44:$C$48))*100000</f>
        <v>31.367000941550842</v>
      </c>
      <c r="P7" s="12" t="str">
        <f t="shared" si="1"/>
        <v>Mar20</v>
      </c>
      <c r="Q7" s="21">
        <f>J7/J26</f>
        <v>1.8392682527286968</v>
      </c>
      <c r="R7" s="21">
        <f>K7/K26</f>
        <v>5.340345342721271</v>
      </c>
      <c r="S7" s="21">
        <f>L7/L26</f>
        <v>6.1679513332156644</v>
      </c>
      <c r="T7" s="21">
        <f>M7/M26</f>
        <v>10.442425599366604</v>
      </c>
      <c r="U7" s="21">
        <f>N7/N26</f>
        <v>10.060808716997725</v>
      </c>
    </row>
    <row r="8" spans="1:21" x14ac:dyDescent="0.25">
      <c r="A8" s="43" t="str">
        <f t="shared" si="0"/>
        <v>Apr20Black</v>
      </c>
      <c r="B8" s="44" t="s">
        <v>40</v>
      </c>
      <c r="C8" s="6" t="s">
        <v>3</v>
      </c>
      <c r="D8" s="3">
        <v>23</v>
      </c>
      <c r="E8" s="24">
        <v>1842</v>
      </c>
      <c r="F8" s="3">
        <v>330</v>
      </c>
      <c r="G8" s="3">
        <v>23</v>
      </c>
      <c r="H8" s="3">
        <v>456</v>
      </c>
      <c r="J8" s="20">
        <f>(D8/SUMIF($B$44:$B$48,$C8,$C$44:$C$48))*100000</f>
        <v>1.2438638304408092</v>
      </c>
      <c r="K8" s="20">
        <f>(E8/SUMIF($B$44:$B$48,$C8,$C$44:$C$48))*100000</f>
        <v>99.617268507476979</v>
      </c>
      <c r="L8" s="20">
        <f>(F8/SUMIF($B$44:$B$48,$C8,$C$44:$C$48))*100000</f>
        <v>17.846741915020303</v>
      </c>
      <c r="M8" s="20">
        <f>(G8/SUMIF($B$44:$B$48,$C8,$C$44:$C$48))*100000</f>
        <v>1.2438638304408092</v>
      </c>
      <c r="N8" s="20">
        <f>(H8/SUMIF($B$44:$B$48,$C8,$C$44:$C$48))*100000</f>
        <v>24.660952464391691</v>
      </c>
      <c r="P8" s="12" t="str">
        <f t="shared" si="1"/>
        <v>Apr20</v>
      </c>
      <c r="Q8" s="21">
        <f>J8/J27</f>
        <v>1.4570826417720841</v>
      </c>
      <c r="R8" s="21">
        <f>K8/K27</f>
        <v>6.0998777866913168</v>
      </c>
      <c r="S8" s="21">
        <f>L8/L27</f>
        <v>5.0614449661556602</v>
      </c>
      <c r="T8" s="21">
        <f>M8/M27</f>
        <v>6.7025801521515875</v>
      </c>
      <c r="U8" s="21">
        <f>N8/N27</f>
        <v>8.2028356129391398</v>
      </c>
    </row>
    <row r="9" spans="1:21" x14ac:dyDescent="0.25">
      <c r="A9" s="43" t="str">
        <f t="shared" si="0"/>
        <v>May20Black</v>
      </c>
      <c r="B9" s="44" t="s">
        <v>41</v>
      </c>
      <c r="C9" s="6" t="s">
        <v>3</v>
      </c>
      <c r="D9" s="3">
        <v>59</v>
      </c>
      <c r="E9" s="24">
        <v>2984</v>
      </c>
      <c r="F9" s="3">
        <v>593</v>
      </c>
      <c r="G9" s="3">
        <v>38</v>
      </c>
      <c r="H9" s="24">
        <v>780</v>
      </c>
      <c r="J9" s="20">
        <f>(D9/SUMIF($B$44:$B$48,$C9,$C$44:$C$48))*100000</f>
        <v>3.1907811302612057</v>
      </c>
      <c r="K9" s="20">
        <f>(E9/SUMIF($B$44:$B$48,$C9,$C$44:$C$48))*100000</f>
        <v>161.37781174066845</v>
      </c>
      <c r="L9" s="20">
        <f>(F9/SUMIF($B$44:$B$48,$C9,$C$44:$C$48))*100000</f>
        <v>32.070054410930425</v>
      </c>
      <c r="M9" s="20">
        <f>(G9/SUMIF($B$44:$B$48,$C9,$C$44:$C$48))*100000</f>
        <v>2.0550793720326412</v>
      </c>
      <c r="N9" s="20">
        <f>(H9/SUMIF($B$44:$B$48,$C9,$C$44:$C$48))*100000</f>
        <v>42.183208162775266</v>
      </c>
      <c r="P9" s="12" t="str">
        <f t="shared" si="1"/>
        <v>May20</v>
      </c>
      <c r="Q9" s="21">
        <f>J9/J28</f>
        <v>3.4387150345821182</v>
      </c>
      <c r="R9" s="21">
        <f>K9/K28</f>
        <v>5.8676580338028321</v>
      </c>
      <c r="S9" s="21">
        <f>L9/L28</f>
        <v>6.6465385120834295</v>
      </c>
      <c r="T9" s="21">
        <f>M9/M28</f>
        <v>7.9098771981913139</v>
      </c>
      <c r="U9" s="21">
        <f>N9/N28</f>
        <v>10.332040550747505</v>
      </c>
    </row>
    <row r="10" spans="1:21" x14ac:dyDescent="0.25">
      <c r="A10" s="43" t="str">
        <f t="shared" si="0"/>
        <v>Jun20Black</v>
      </c>
      <c r="B10" s="44" t="s">
        <v>42</v>
      </c>
      <c r="C10" s="6" t="s">
        <v>3</v>
      </c>
      <c r="D10" s="3">
        <v>31</v>
      </c>
      <c r="E10" s="24">
        <v>1660</v>
      </c>
      <c r="F10" s="3">
        <v>649</v>
      </c>
      <c r="G10" s="3">
        <v>24</v>
      </c>
      <c r="H10" s="3">
        <v>462</v>
      </c>
      <c r="J10" s="20">
        <f>(D10/SUMIF($B$44:$B$48,$C10,$C$44:$C$48))*100000</f>
        <v>1.6765121192897863</v>
      </c>
      <c r="K10" s="20">
        <f>(E10/SUMIF($B$44:$B$48,$C10,$C$44:$C$48))*100000</f>
        <v>89.774519936162747</v>
      </c>
      <c r="L10" s="20">
        <f>(F10/SUMIF($B$44:$B$48,$C10,$C$44:$C$48))*100000</f>
        <v>35.098592432873261</v>
      </c>
      <c r="M10" s="20">
        <f>(G10/SUMIF($B$44:$B$48,$C10,$C$44:$C$48))*100000</f>
        <v>1.2979448665469311</v>
      </c>
      <c r="N10" s="20">
        <f>(H10/SUMIF($B$44:$B$48,$C10,$C$44:$C$48))*100000</f>
        <v>24.985438681028427</v>
      </c>
      <c r="P10" s="12" t="str">
        <f t="shared" si="1"/>
        <v>Jun20</v>
      </c>
      <c r="Q10" s="21">
        <f>J10/J29</f>
        <v>4.5169561894934613</v>
      </c>
      <c r="R10" s="21">
        <f>K10/K29</f>
        <v>5.3990115744233469</v>
      </c>
      <c r="S10" s="21">
        <f>L10/L29</f>
        <v>9.4564663451008251</v>
      </c>
      <c r="T10" s="21">
        <f>M10/M29</f>
        <v>4.3712479253162524</v>
      </c>
      <c r="U10" s="21">
        <f>N10/N29</f>
        <v>6.9399193865845659</v>
      </c>
    </row>
    <row r="11" spans="1:21" x14ac:dyDescent="0.25">
      <c r="A11" s="43" t="str">
        <f t="shared" si="0"/>
        <v>Jul20Black</v>
      </c>
      <c r="B11" s="44" t="s">
        <v>43</v>
      </c>
      <c r="C11" s="6" t="s">
        <v>3</v>
      </c>
      <c r="D11" s="3">
        <v>35</v>
      </c>
      <c r="E11" s="24">
        <v>1648</v>
      </c>
      <c r="F11" s="3">
        <v>306</v>
      </c>
      <c r="G11" s="3">
        <v>15</v>
      </c>
      <c r="H11" s="3">
        <v>559</v>
      </c>
      <c r="J11" s="20">
        <f>(D11/SUMIF($B$44:$B$48,$C11,$C$44:$C$48))*100000</f>
        <v>1.8928362637142746</v>
      </c>
      <c r="K11" s="20">
        <f>(E11/SUMIF($B$44:$B$48,$C11,$C$44:$C$48))*100000</f>
        <v>89.125547502889276</v>
      </c>
      <c r="L11" s="20">
        <f>(F11/SUMIF($B$44:$B$48,$C11,$C$44:$C$48))*100000</f>
        <v>16.548797048473372</v>
      </c>
      <c r="M11" s="20">
        <f>(G11/SUMIF($B$44:$B$48,$C11,$C$44:$C$48))*100000</f>
        <v>0.81121554159183207</v>
      </c>
      <c r="N11" s="20">
        <f>(H11/SUMIF($B$44:$B$48,$C11,$C$44:$C$48))*100000</f>
        <v>30.231299183322275</v>
      </c>
      <c r="P11" s="12" t="str">
        <f t="shared" si="1"/>
        <v>Jul20</v>
      </c>
      <c r="Q11" s="21">
        <f>J11/J30</f>
        <v>2.5498946231011472</v>
      </c>
      <c r="R11" s="21">
        <f>K11/K30</f>
        <v>5.0766853988169016</v>
      </c>
      <c r="S11" s="21">
        <f>L11/L30</f>
        <v>4.503709983659169</v>
      </c>
      <c r="T11" s="21">
        <f>M11/M30</f>
        <v>7.2854132088604215</v>
      </c>
      <c r="U11" s="21">
        <f>N11/N30</f>
        <v>10.181364959382439</v>
      </c>
    </row>
    <row r="12" spans="1:21" x14ac:dyDescent="0.25">
      <c r="A12" s="43" t="str">
        <f t="shared" si="0"/>
        <v>Aug20Black</v>
      </c>
      <c r="B12" s="44" t="s">
        <v>44</v>
      </c>
      <c r="C12" s="6" t="s">
        <v>3</v>
      </c>
      <c r="D12" s="3">
        <v>46</v>
      </c>
      <c r="E12" s="24">
        <v>2193</v>
      </c>
      <c r="F12" s="3">
        <v>514</v>
      </c>
      <c r="G12" s="3">
        <v>28</v>
      </c>
      <c r="H12" s="3">
        <v>705</v>
      </c>
      <c r="J12" s="20">
        <f>(D12/SUMIF($B$44:$B$48,$C12,$C$44:$C$48))*100000</f>
        <v>2.4877276608816183</v>
      </c>
      <c r="K12" s="20">
        <f>(E12/SUMIF($B$44:$B$48,$C12,$C$44:$C$48))*100000</f>
        <v>118.59971218072583</v>
      </c>
      <c r="L12" s="20">
        <f>(F12/SUMIF($B$44:$B$48,$C12,$C$44:$C$48))*100000</f>
        <v>27.797652558546776</v>
      </c>
      <c r="M12" s="20">
        <f>(G12/SUMIF($B$44:$B$48,$C12,$C$44:$C$48))*100000</f>
        <v>1.5142690109714199</v>
      </c>
      <c r="N12" s="20">
        <f>(H12/SUMIF($B$44:$B$48,$C12,$C$44:$C$48))*100000</f>
        <v>38.127130454816111</v>
      </c>
      <c r="P12" s="12" t="str">
        <f t="shared" si="1"/>
        <v>Aug20</v>
      </c>
      <c r="Q12" s="21">
        <f>J12/J31</f>
        <v>2.6810320608606348</v>
      </c>
      <c r="R12" s="21">
        <f>K12/K31</f>
        <v>5.1789015128139058</v>
      </c>
      <c r="S12" s="21">
        <f>L12/L31</f>
        <v>5.7610805990065472</v>
      </c>
      <c r="T12" s="21">
        <f>M12/M31</f>
        <v>8.1596627939236726</v>
      </c>
      <c r="U12" s="21">
        <f>N12/N31</f>
        <v>10.272432624493195</v>
      </c>
    </row>
    <row r="13" spans="1:21" x14ac:dyDescent="0.25">
      <c r="A13" s="43" t="str">
        <f t="shared" si="0"/>
        <v>Sep20Black</v>
      </c>
      <c r="B13" s="44" t="s">
        <v>45</v>
      </c>
      <c r="C13" s="6" t="s">
        <v>3</v>
      </c>
      <c r="D13" s="3">
        <v>61</v>
      </c>
      <c r="E13" s="24">
        <v>2481</v>
      </c>
      <c r="F13" s="3">
        <v>603</v>
      </c>
      <c r="G13" s="3">
        <v>43</v>
      </c>
      <c r="H13" s="24">
        <v>910</v>
      </c>
      <c r="J13" s="20">
        <f>(D13/SUMIF($B$44:$B$48,$C13,$C$44:$C$48))*100000</f>
        <v>3.29894320247345</v>
      </c>
      <c r="K13" s="20">
        <f>(E13/SUMIF($B$44:$B$48,$C13,$C$44:$C$48))*100000</f>
        <v>134.17505057928904</v>
      </c>
      <c r="L13" s="20">
        <f>(F13/SUMIF($B$44:$B$48,$C13,$C$44:$C$48))*100000</f>
        <v>32.610864771991643</v>
      </c>
      <c r="M13" s="20">
        <f>(G13/SUMIF($B$44:$B$48,$C13,$C$44:$C$48))*100000</f>
        <v>2.3254845525632519</v>
      </c>
      <c r="N13" s="20">
        <f>(H13/SUMIF($B$44:$B$48,$C13,$C$44:$C$48))*100000</f>
        <v>49.213742856571145</v>
      </c>
      <c r="P13" s="12" t="str">
        <f t="shared" si="1"/>
        <v>Sep20</v>
      </c>
      <c r="Q13" s="21">
        <f>J13/J32</f>
        <v>4.0400927794589601</v>
      </c>
      <c r="R13" s="21">
        <f>K13/K32</f>
        <v>4.8719973507231016</v>
      </c>
      <c r="S13" s="21">
        <f>L13/L32</f>
        <v>7.0289666639085331</v>
      </c>
      <c r="T13" s="21">
        <f>M13/M32</f>
        <v>4.8195810458615087</v>
      </c>
      <c r="U13" s="21">
        <f>N13/N32</f>
        <v>13.811929208464548</v>
      </c>
    </row>
    <row r="14" spans="1:21" x14ac:dyDescent="0.25">
      <c r="A14" s="43" t="str">
        <f t="shared" si="0"/>
        <v>Oct20Black</v>
      </c>
      <c r="B14" s="44" t="s">
        <v>46</v>
      </c>
      <c r="C14" s="6" t="s">
        <v>3</v>
      </c>
      <c r="D14" s="3">
        <v>86</v>
      </c>
      <c r="E14" s="24">
        <v>3223</v>
      </c>
      <c r="F14" s="3">
        <v>654</v>
      </c>
      <c r="G14" s="3">
        <v>48</v>
      </c>
      <c r="H14" s="24">
        <v>842</v>
      </c>
      <c r="J14" s="20">
        <f>(D14/SUMIF($B$44:$B$48,$C14,$C$44:$C$48))*100000</f>
        <v>4.6509691051265039</v>
      </c>
      <c r="K14" s="20">
        <f>(E14/SUMIF($B$44:$B$48,$C14,$C$44:$C$48))*100000</f>
        <v>174.30317937003164</v>
      </c>
      <c r="L14" s="20">
        <f>(F14/SUMIF($B$44:$B$48,$C14,$C$44:$C$48))*100000</f>
        <v>35.368997613403877</v>
      </c>
      <c r="M14" s="20">
        <f>(G14/SUMIF($B$44:$B$48,$C14,$C$44:$C$48))*100000</f>
        <v>2.5958897330938622</v>
      </c>
      <c r="N14" s="20">
        <f>(H14/SUMIF($B$44:$B$48,$C14,$C$44:$C$48))*100000</f>
        <v>45.536232401354837</v>
      </c>
      <c r="P14" s="12" t="str">
        <f t="shared" si="1"/>
        <v>Oct20</v>
      </c>
      <c r="Q14" s="21">
        <f>J14/J33</f>
        <v>3.2130540305743396</v>
      </c>
      <c r="R14" s="21">
        <f>K14/K33</f>
        <v>5.3855244890268654</v>
      </c>
      <c r="S14" s="21">
        <f>L14/L33</f>
        <v>6.1878704397333957</v>
      </c>
      <c r="T14" s="21">
        <f>M14/M33</f>
        <v>13.987993361012007</v>
      </c>
      <c r="U14" s="21">
        <f>N14/N33</f>
        <v>13.784984094068481</v>
      </c>
    </row>
    <row r="15" spans="1:21" x14ac:dyDescent="0.25">
      <c r="A15" s="43" t="str">
        <f t="shared" si="0"/>
        <v>Nov20Black</v>
      </c>
      <c r="B15" s="44" t="s">
        <v>47</v>
      </c>
      <c r="C15" s="6" t="s">
        <v>3</v>
      </c>
      <c r="D15" s="3">
        <v>84</v>
      </c>
      <c r="E15" s="24">
        <v>3018</v>
      </c>
      <c r="F15" s="3">
        <v>589</v>
      </c>
      <c r="G15" s="3">
        <v>47</v>
      </c>
      <c r="H15" s="3">
        <v>701</v>
      </c>
      <c r="J15" s="20">
        <f>(D15/SUMIF($B$44:$B$48,$C15,$C$44:$C$48))*100000</f>
        <v>4.5428070329142596</v>
      </c>
      <c r="K15" s="20">
        <f>(E15/SUMIF($B$44:$B$48,$C15,$C$44:$C$48))*100000</f>
        <v>163.21656696827662</v>
      </c>
      <c r="L15" s="20">
        <f>(F15/SUMIF($B$44:$B$48,$C15,$C$44:$C$48))*100000</f>
        <v>31.853730266505938</v>
      </c>
      <c r="M15" s="20">
        <f>(G15/SUMIF($B$44:$B$48,$C15,$C$44:$C$48))*100000</f>
        <v>2.5418086969877405</v>
      </c>
      <c r="N15" s="20">
        <f>(H15/SUMIF($B$44:$B$48,$C15,$C$44:$C$48))*100000</f>
        <v>37.910806310391614</v>
      </c>
      <c r="P15" s="12" t="str">
        <f t="shared" si="1"/>
        <v>Nov20</v>
      </c>
      <c r="Q15" s="21">
        <f>J15/J34</f>
        <v>2.4478988381771014</v>
      </c>
      <c r="R15" s="21">
        <f>K15/K34</f>
        <v>5.7558578702462704</v>
      </c>
      <c r="S15" s="21">
        <f>L15/L34</f>
        <v>6.4527945564192297</v>
      </c>
      <c r="T15" s="21">
        <f>M15/M34</f>
        <v>6.8482884163287965</v>
      </c>
      <c r="U15" s="21">
        <f>N15/N34</f>
        <v>11.476572268339671</v>
      </c>
    </row>
    <row r="16" spans="1:21" x14ac:dyDescent="0.25">
      <c r="A16" s="43" t="str">
        <f t="shared" si="0"/>
        <v>Dec20Black</v>
      </c>
      <c r="B16" s="44" t="s">
        <v>48</v>
      </c>
      <c r="C16" s="6" t="s">
        <v>3</v>
      </c>
      <c r="D16" s="3">
        <v>86</v>
      </c>
      <c r="E16" s="24">
        <v>3289</v>
      </c>
      <c r="F16" s="3">
        <v>559</v>
      </c>
      <c r="G16" s="3">
        <v>64</v>
      </c>
      <c r="H16" s="3">
        <v>751</v>
      </c>
      <c r="J16" s="20">
        <f>(D16/SUMIF($B$44:$B$48,$C16,$C$44:$C$48))*100000</f>
        <v>4.6509691051265039</v>
      </c>
      <c r="K16" s="20">
        <f>(E16/SUMIF($B$44:$B$48,$C16,$C$44:$C$48))*100000</f>
        <v>177.87252775303571</v>
      </c>
      <c r="L16" s="20">
        <f>(F16/SUMIF($B$44:$B$48,$C16,$C$44:$C$48))*100000</f>
        <v>30.231299183322275</v>
      </c>
      <c r="M16" s="20">
        <f>(G16/SUMIF($B$44:$B$48,$C16,$C$44:$C$48))*100000</f>
        <v>3.4611863107918168</v>
      </c>
      <c r="N16" s="20">
        <f>(H16/SUMIF($B$44:$B$48,$C16,$C$44:$C$48))*100000</f>
        <v>40.614858115697729</v>
      </c>
      <c r="P16" s="12" t="str">
        <f>B16</f>
        <v>Dec20</v>
      </c>
      <c r="Q16" s="21">
        <f>J16/J35</f>
        <v>3.6855619762470369</v>
      </c>
      <c r="R16" s="21">
        <f t="shared" ref="Q16:U16" si="2">K16/K35</f>
        <v>6.0816558487162249</v>
      </c>
      <c r="S16" s="21">
        <f t="shared" si="2"/>
        <v>5.6563138663235764</v>
      </c>
      <c r="T16" s="21">
        <f t="shared" si="2"/>
        <v>13.321898439059055</v>
      </c>
      <c r="U16" s="21">
        <f t="shared" si="2"/>
        <v>12.158545155231506</v>
      </c>
    </row>
    <row r="17" spans="1:21" x14ac:dyDescent="0.25">
      <c r="A17" s="43" t="str">
        <f t="shared" si="0"/>
        <v>Jan21Black</v>
      </c>
      <c r="B17" s="44" t="s">
        <v>49</v>
      </c>
      <c r="C17" s="6" t="s">
        <v>3</v>
      </c>
      <c r="D17" s="3">
        <v>93</v>
      </c>
      <c r="E17" s="24">
        <v>3915</v>
      </c>
      <c r="F17" s="3">
        <v>633</v>
      </c>
      <c r="G17" s="3">
        <v>55</v>
      </c>
      <c r="H17" s="3">
        <v>810</v>
      </c>
      <c r="J17" s="20">
        <f>(D17/SUMIF($B$44:$B$48,$C17,$C$44:$C$48))*100000</f>
        <v>5.0295363578693584</v>
      </c>
      <c r="K17" s="20">
        <f>(E17/SUMIF($B$44:$B$48,$C17,$C$44:$C$48))*100000</f>
        <v>211.72725635546814</v>
      </c>
      <c r="L17" s="20">
        <f>(F17/SUMIF($B$44:$B$48,$C17,$C$44:$C$48))*100000</f>
        <v>34.233295855175307</v>
      </c>
      <c r="M17" s="20">
        <f>(G17/SUMIF($B$44:$B$48,$C17,$C$44:$C$48))*100000</f>
        <v>2.9744569858367176</v>
      </c>
      <c r="N17" s="20">
        <f>(H17/SUMIF($B$44:$B$48,$C17,$C$44:$C$48))*100000</f>
        <v>43.805639245958929</v>
      </c>
      <c r="P17" s="12" t="str">
        <f>B17</f>
        <v>Jan21</v>
      </c>
      <c r="Q17" s="21">
        <f>J17/J36</f>
        <v>3.2263972782096144</v>
      </c>
      <c r="R17" s="21">
        <f t="shared" ref="R17:U19" si="3">K17/K36</f>
        <v>6.1736780763395114</v>
      </c>
      <c r="S17" s="21">
        <f t="shared" si="3"/>
        <v>6.4953050157868253</v>
      </c>
      <c r="T17" s="21">
        <f t="shared" si="3"/>
        <v>8.9043939219405139</v>
      </c>
      <c r="U17" s="21">
        <f t="shared" si="3"/>
        <v>15.949147835613353</v>
      </c>
    </row>
    <row r="18" spans="1:21" x14ac:dyDescent="0.25">
      <c r="A18" s="43" t="str">
        <f t="shared" si="0"/>
        <v>Feb21Black</v>
      </c>
      <c r="B18" s="44" t="s">
        <v>50</v>
      </c>
      <c r="C18" s="6" t="s">
        <v>3</v>
      </c>
      <c r="D18" s="3">
        <v>100</v>
      </c>
      <c r="E18" s="24">
        <v>3211</v>
      </c>
      <c r="F18" s="3">
        <v>502</v>
      </c>
      <c r="G18" s="3">
        <v>37</v>
      </c>
      <c r="H18" s="3">
        <v>671</v>
      </c>
      <c r="J18" s="20">
        <f>(D18/SUMIF($B$44:$B$48,$C18,$C$44:$C$48))*100000</f>
        <v>5.4081036106122129</v>
      </c>
      <c r="K18" s="20">
        <f>(E18/SUMIF($B$44:$B$48,$C18,$C$44:$C$48))*100000</f>
        <v>173.65420693675819</v>
      </c>
      <c r="L18" s="20">
        <f>(F18/SUMIF($B$44:$B$48,$C18,$C$44:$C$48))*100000</f>
        <v>27.148680125273316</v>
      </c>
      <c r="M18" s="20">
        <f>(G18/SUMIF($B$44:$B$48,$C18,$C$44:$C$48))*100000</f>
        <v>2.0009983359265191</v>
      </c>
      <c r="N18" s="20">
        <f>(H18/SUMIF($B$44:$B$48,$C18,$C$44:$C$48))*100000</f>
        <v>36.288375227207951</v>
      </c>
      <c r="P18" s="12" t="str">
        <f>B18</f>
        <v>Feb21</v>
      </c>
      <c r="Q18" s="21">
        <f t="shared" ref="Q18:Q19" si="4">J18/J37</f>
        <v>3.4692443851716281</v>
      </c>
      <c r="R18" s="21">
        <f t="shared" si="3"/>
        <v>5.6301953823467663</v>
      </c>
      <c r="S18" s="21">
        <f t="shared" si="3"/>
        <v>5.3004020736926547</v>
      </c>
      <c r="T18" s="21">
        <f t="shared" si="3"/>
        <v>5.3912057745567115</v>
      </c>
      <c r="U18" s="21">
        <f t="shared" si="3"/>
        <v>13.212195305798222</v>
      </c>
    </row>
    <row r="19" spans="1:21" x14ac:dyDescent="0.25">
      <c r="A19" s="43" t="str">
        <f t="shared" si="0"/>
        <v>Mar21Black</v>
      </c>
      <c r="B19" s="44" t="s">
        <v>51</v>
      </c>
      <c r="C19" s="6" t="s">
        <v>3</v>
      </c>
      <c r="D19" s="3">
        <v>104</v>
      </c>
      <c r="E19" s="24">
        <v>3869</v>
      </c>
      <c r="F19" s="3">
        <v>618</v>
      </c>
      <c r="G19" s="3">
        <v>55</v>
      </c>
      <c r="H19" s="3">
        <v>819</v>
      </c>
      <c r="J19" s="20">
        <f>(D19/SUMIF($B$44:$B$48,$C19,$C$44:$C$48))*100000</f>
        <v>5.6244277550367023</v>
      </c>
      <c r="K19" s="20">
        <f>(E19/SUMIF($B$44:$B$48,$C19,$C$44:$C$48))*100000</f>
        <v>209.23952869458654</v>
      </c>
      <c r="L19" s="20">
        <f>(F19/SUMIF($B$44:$B$48,$C19,$C$44:$C$48))*100000</f>
        <v>33.422080313583479</v>
      </c>
      <c r="M19" s="20">
        <f>(G19/SUMIF($B$44:$B$48,$C19,$C$44:$C$48))*100000</f>
        <v>2.9744569858367176</v>
      </c>
      <c r="N19" s="20">
        <f>(H19/SUMIF($B$44:$B$48,$C19,$C$44:$C$48))*100000</f>
        <v>44.292368570914029</v>
      </c>
      <c r="P19" s="12" t="str">
        <f>B19</f>
        <v>Mar21</v>
      </c>
      <c r="Q19" s="21">
        <f t="shared" si="4"/>
        <v>3.3674798832065949</v>
      </c>
      <c r="R19" s="21">
        <f t="shared" si="3"/>
        <v>6.174647032876444</v>
      </c>
      <c r="S19" s="21">
        <f t="shared" si="3"/>
        <v>7.6963852360269049</v>
      </c>
      <c r="T19" s="21">
        <f t="shared" si="3"/>
        <v>6.6782954414553863</v>
      </c>
      <c r="U19" s="21">
        <f t="shared" si="3"/>
        <v>12.177047791952416</v>
      </c>
    </row>
    <row r="20" spans="1:21" x14ac:dyDescent="0.25">
      <c r="A20" s="43" t="str">
        <f t="shared" si="0"/>
        <v>Apr21Black</v>
      </c>
      <c r="B20" s="44" t="s">
        <v>52</v>
      </c>
      <c r="C20" s="6" t="s">
        <v>3</v>
      </c>
      <c r="D20" s="3">
        <v>62</v>
      </c>
      <c r="E20" s="24">
        <v>2469</v>
      </c>
      <c r="F20" s="3">
        <v>413</v>
      </c>
      <c r="G20" s="3">
        <v>33</v>
      </c>
      <c r="H20" s="3">
        <v>576</v>
      </c>
      <c r="J20" s="20">
        <f>(D20/SUMIF($B$44:$B$48,$C20,$C$44:$C$48))*100000</f>
        <v>3.3530242385795725</v>
      </c>
      <c r="K20" s="20">
        <f>(E20/SUMIF($B$44:$B$48,$C20,$C$44:$C$48))*100000</f>
        <v>133.52607814601555</v>
      </c>
      <c r="L20" s="20">
        <f>(F20/SUMIF($B$44:$B$48,$C20,$C$44:$C$48))*100000</f>
        <v>22.335467911828442</v>
      </c>
      <c r="M20" s="20">
        <f>(G20/SUMIF($B$44:$B$48,$C20,$C$44:$C$48))*100000</f>
        <v>1.7846741915020305</v>
      </c>
      <c r="N20" s="20">
        <f>(H20/SUMIF($B$44:$B$48,$C20,$C$44:$C$48))*100000</f>
        <v>31.150676797126348</v>
      </c>
      <c r="P20" s="12" t="str">
        <f>B20</f>
        <v>Apr21</v>
      </c>
      <c r="Q20" s="21">
        <f>J20/J39</f>
        <v>2.3163877894838261</v>
      </c>
      <c r="R20" s="21">
        <f t="shared" ref="R20:U20" si="5">K20/K39</f>
        <v>5.2289782594989473</v>
      </c>
      <c r="S20" s="21">
        <f t="shared" si="5"/>
        <v>5.4706830095624612</v>
      </c>
      <c r="T20" s="21">
        <f t="shared" si="5"/>
        <v>6.8691038826398252</v>
      </c>
      <c r="U20" s="21">
        <f t="shared" si="5"/>
        <v>8.4775717339466716</v>
      </c>
    </row>
    <row r="21" spans="1:21" x14ac:dyDescent="0.25">
      <c r="A21" t="str">
        <f t="shared" si="0"/>
        <v/>
      </c>
      <c r="D21" s="2"/>
      <c r="E21" s="2"/>
      <c r="F21" s="2"/>
      <c r="G21" s="2"/>
      <c r="H21" s="2"/>
    </row>
    <row r="22" spans="1:21" x14ac:dyDescent="0.25">
      <c r="A22" t="str">
        <f t="shared" si="0"/>
        <v>White</v>
      </c>
      <c r="B22" s="6" t="s">
        <v>4</v>
      </c>
      <c r="C22" s="6"/>
      <c r="D22" s="3"/>
      <c r="E22" s="3"/>
      <c r="F22" s="3"/>
      <c r="G22" s="3"/>
      <c r="H22" s="3"/>
      <c r="J22" t="s">
        <v>4</v>
      </c>
    </row>
    <row r="23" spans="1:21" x14ac:dyDescent="0.25">
      <c r="A23" t="str">
        <f t="shared" si="0"/>
        <v>Month, Year of Arrest dateRace</v>
      </c>
      <c r="B23" s="6" t="s">
        <v>10</v>
      </c>
      <c r="C23" s="6" t="s">
        <v>1</v>
      </c>
      <c r="D23" s="3">
        <v>0</v>
      </c>
      <c r="E23" s="3" t="s">
        <v>11</v>
      </c>
      <c r="F23" s="3" t="s">
        <v>12</v>
      </c>
      <c r="G23" s="3" t="s">
        <v>13</v>
      </c>
      <c r="H23" s="3" t="s">
        <v>14</v>
      </c>
      <c r="J23" s="2">
        <v>0</v>
      </c>
      <c r="K23" s="2" t="s">
        <v>11</v>
      </c>
      <c r="L23" s="2" t="s">
        <v>12</v>
      </c>
      <c r="M23" s="2" t="s">
        <v>13</v>
      </c>
      <c r="N23" s="2" t="s">
        <v>14</v>
      </c>
    </row>
    <row r="24" spans="1:21" x14ac:dyDescent="0.25">
      <c r="A24" s="43" t="str">
        <f>B24&amp;C24</f>
        <v>Jan20White</v>
      </c>
      <c r="B24" s="44" t="s">
        <v>37</v>
      </c>
      <c r="C24" s="6" t="s">
        <v>4</v>
      </c>
      <c r="D24" s="3">
        <v>109</v>
      </c>
      <c r="E24" s="3">
        <v>981</v>
      </c>
      <c r="F24" s="3">
        <v>177</v>
      </c>
      <c r="G24" s="3">
        <v>14</v>
      </c>
      <c r="H24" s="3">
        <v>107</v>
      </c>
      <c r="J24" s="20">
        <f>(D24/SUMIF($B$44:$B$48,$C24,$C$44:$C$48))*100000</f>
        <v>4.0456407664002487</v>
      </c>
      <c r="K24" s="20">
        <f>(E24/SUMIF($B$44:$B$48,$C24,$C$44:$C$48))*100000</f>
        <v>36.41076689760223</v>
      </c>
      <c r="L24" s="20">
        <f>(F24/SUMIF($B$44:$B$48,$C24,$C$44:$C$48))*100000</f>
        <v>6.5695267491086602</v>
      </c>
      <c r="M24" s="20">
        <f>(G24/SUMIF($B$44:$B$48,$C24,$C$44:$C$48))*100000</f>
        <v>0.51962358467526126</v>
      </c>
      <c r="N24" s="20">
        <f>(H24/SUMIF($B$44:$B$48,$C24,$C$44:$C$48))*100000</f>
        <v>3.9714088257323543</v>
      </c>
    </row>
    <row r="25" spans="1:21" x14ac:dyDescent="0.25">
      <c r="A25" s="43" t="str">
        <f t="shared" ref="A25:A39" si="6">B25&amp;C25</f>
        <v>Feb20White</v>
      </c>
      <c r="B25" s="44" t="s">
        <v>38</v>
      </c>
      <c r="C25" s="6" t="s">
        <v>4</v>
      </c>
      <c r="D25" s="3">
        <v>80</v>
      </c>
      <c r="E25" s="3">
        <v>1018</v>
      </c>
      <c r="F25" s="3">
        <v>163</v>
      </c>
      <c r="G25" s="3">
        <v>13</v>
      </c>
      <c r="H25" s="3">
        <v>115</v>
      </c>
      <c r="J25" s="20">
        <f>(D25/SUMIF($B$44:$B$48,$C25,$C$44:$C$48))*100000</f>
        <v>2.9692776267157783</v>
      </c>
      <c r="K25" s="20">
        <f>(E25/SUMIF($B$44:$B$48,$C25,$C$44:$C$48))*100000</f>
        <v>37.784057799958283</v>
      </c>
      <c r="L25" s="20">
        <f>(F25/SUMIF($B$44:$B$48,$C25,$C$44:$C$48))*100000</f>
        <v>6.0499031644333989</v>
      </c>
      <c r="M25" s="20">
        <f>(G25/SUMIF($B$44:$B$48,$C25,$C$44:$C$48))*100000</f>
        <v>0.48250761434131406</v>
      </c>
      <c r="N25" s="20">
        <f>(H25/SUMIF($B$44:$B$48,$C25,$C$44:$C$48))*100000</f>
        <v>4.2683365884039315</v>
      </c>
    </row>
    <row r="26" spans="1:21" x14ac:dyDescent="0.25">
      <c r="A26" s="43" t="str">
        <f t="shared" si="6"/>
        <v>Mar20White</v>
      </c>
      <c r="B26" s="44" t="s">
        <v>39</v>
      </c>
      <c r="C26" s="6" t="s">
        <v>4</v>
      </c>
      <c r="D26" s="3">
        <v>61</v>
      </c>
      <c r="E26" s="3">
        <v>848</v>
      </c>
      <c r="F26" s="3">
        <v>133</v>
      </c>
      <c r="G26" s="3">
        <v>6</v>
      </c>
      <c r="H26" s="3">
        <v>84</v>
      </c>
      <c r="J26" s="20">
        <f>(D26/SUMIF($B$44:$B$48,$C26,$C$44:$C$48))*100000</f>
        <v>2.2640741903707808</v>
      </c>
      <c r="K26" s="20">
        <f>(E26/SUMIF($B$44:$B$48,$C26,$C$44:$C$48))*100000</f>
        <v>31.474342843187252</v>
      </c>
      <c r="L26" s="20">
        <f>(F26/SUMIF($B$44:$B$48,$C26,$C$44:$C$48))*100000</f>
        <v>4.9364240544149816</v>
      </c>
      <c r="M26" s="20">
        <f>(G26/SUMIF($B$44:$B$48,$C26,$C$44:$C$48))*100000</f>
        <v>0.22269582200368337</v>
      </c>
      <c r="N26" s="20">
        <f>(H26/SUMIF($B$44:$B$48,$C26,$C$44:$C$48))*100000</f>
        <v>3.1177415080515676</v>
      </c>
      <c r="R26" s="5"/>
    </row>
    <row r="27" spans="1:21" x14ac:dyDescent="0.25">
      <c r="A27" s="43" t="str">
        <f t="shared" si="6"/>
        <v>Apr20White</v>
      </c>
      <c r="B27" s="44" t="s">
        <v>40</v>
      </c>
      <c r="C27" s="6" t="s">
        <v>4</v>
      </c>
      <c r="D27" s="3">
        <v>23</v>
      </c>
      <c r="E27" s="3">
        <v>440</v>
      </c>
      <c r="F27" s="3">
        <v>95</v>
      </c>
      <c r="G27" s="3">
        <v>5</v>
      </c>
      <c r="H27" s="3">
        <v>81</v>
      </c>
      <c r="J27" s="20">
        <f>(D27/SUMIF($B$44:$B$48,$C27,$C$44:$C$48))*100000</f>
        <v>0.85366731768078641</v>
      </c>
      <c r="K27" s="20">
        <f>(E27/SUMIF($B$44:$B$48,$C27,$C$44:$C$48))*100000</f>
        <v>16.331026946936781</v>
      </c>
      <c r="L27" s="20">
        <f>(F27/SUMIF($B$44:$B$48,$C27,$C$44:$C$48))*100000</f>
        <v>3.526017181724987</v>
      </c>
      <c r="M27" s="20">
        <f>(G27/SUMIF($B$44:$B$48,$C27,$C$44:$C$48))*100000</f>
        <v>0.18557985166973615</v>
      </c>
      <c r="N27" s="20">
        <f>(H27/SUMIF($B$44:$B$48,$C27,$C$44:$C$48))*100000</f>
        <v>3.0063935970497258</v>
      </c>
      <c r="R27" s="5"/>
    </row>
    <row r="28" spans="1:21" x14ac:dyDescent="0.25">
      <c r="A28" s="43" t="str">
        <f t="shared" si="6"/>
        <v>May20White</v>
      </c>
      <c r="B28" s="44" t="s">
        <v>41</v>
      </c>
      <c r="C28" s="6" t="s">
        <v>4</v>
      </c>
      <c r="D28" s="3">
        <v>25</v>
      </c>
      <c r="E28" s="3">
        <v>741</v>
      </c>
      <c r="F28" s="3">
        <v>130</v>
      </c>
      <c r="G28" s="3">
        <v>7</v>
      </c>
      <c r="H28" s="3">
        <v>110</v>
      </c>
      <c r="J28" s="20">
        <f>(D28/SUMIF($B$44:$B$48,$C28,$C$44:$C$48))*100000</f>
        <v>0.92789925834868081</v>
      </c>
      <c r="K28" s="20">
        <f>(E28/SUMIF($B$44:$B$48,$C28,$C$44:$C$48))*100000</f>
        <v>27.502934017454901</v>
      </c>
      <c r="L28" s="20">
        <f>(F28/SUMIF($B$44:$B$48,$C28,$C$44:$C$48))*100000</f>
        <v>4.8250761434131402</v>
      </c>
      <c r="M28" s="20">
        <f>(G28/SUMIF($B$44:$B$48,$C28,$C$44:$C$48))*100000</f>
        <v>0.25981179233763063</v>
      </c>
      <c r="N28" s="20">
        <f>(H28/SUMIF($B$44:$B$48,$C28,$C$44:$C$48))*100000</f>
        <v>4.0827567367341953</v>
      </c>
      <c r="R28" s="5"/>
    </row>
    <row r="29" spans="1:21" x14ac:dyDescent="0.25">
      <c r="A29" s="43" t="str">
        <f t="shared" si="6"/>
        <v>Jun20White</v>
      </c>
      <c r="B29" s="44" t="s">
        <v>42</v>
      </c>
      <c r="C29" s="6" t="s">
        <v>4</v>
      </c>
      <c r="D29" s="3">
        <v>10</v>
      </c>
      <c r="E29" s="3">
        <v>448</v>
      </c>
      <c r="F29" s="3">
        <v>100</v>
      </c>
      <c r="G29" s="3">
        <v>8</v>
      </c>
      <c r="H29" s="3">
        <v>97</v>
      </c>
      <c r="J29" s="20">
        <f>(D29/SUMIF($B$44:$B$48,$C29,$C$44:$C$48))*100000</f>
        <v>0.37115970333947229</v>
      </c>
      <c r="K29" s="20">
        <f>(E29/SUMIF($B$44:$B$48,$C29,$C$44:$C$48))*100000</f>
        <v>16.62795470960836</v>
      </c>
      <c r="L29" s="20">
        <f>(F29/SUMIF($B$44:$B$48,$C29,$C$44:$C$48))*100000</f>
        <v>3.7115970333947232</v>
      </c>
      <c r="M29" s="20">
        <f>(G29/SUMIF($B$44:$B$48,$C29,$C$44:$C$48))*100000</f>
        <v>0.29692776267157783</v>
      </c>
      <c r="N29" s="20">
        <f>(H29/SUMIF($B$44:$B$48,$C29,$C$44:$C$48))*100000</f>
        <v>3.6002491223928814</v>
      </c>
      <c r="R29" s="5"/>
    </row>
    <row r="30" spans="1:21" x14ac:dyDescent="0.25">
      <c r="A30" s="43" t="str">
        <f t="shared" si="6"/>
        <v>Jul20White</v>
      </c>
      <c r="B30" s="44" t="s">
        <v>43</v>
      </c>
      <c r="C30" s="6" t="s">
        <v>4</v>
      </c>
      <c r="D30" s="3">
        <v>20</v>
      </c>
      <c r="E30" s="3">
        <v>473</v>
      </c>
      <c r="F30" s="3">
        <v>99</v>
      </c>
      <c r="G30" s="3">
        <v>3</v>
      </c>
      <c r="H30" s="3">
        <v>80</v>
      </c>
      <c r="J30" s="20">
        <f>(D30/SUMIF($B$44:$B$48,$C30,$C$44:$C$48))*100000</f>
        <v>0.74231940667894458</v>
      </c>
      <c r="K30" s="20">
        <f>(E30/SUMIF($B$44:$B$48,$C30,$C$44:$C$48))*100000</f>
        <v>17.555853967957042</v>
      </c>
      <c r="L30" s="20">
        <f>(F30/SUMIF($B$44:$B$48,$C30,$C$44:$C$48))*100000</f>
        <v>3.6744810630607758</v>
      </c>
      <c r="M30" s="20">
        <f>(G30/SUMIF($B$44:$B$48,$C30,$C$44:$C$48))*100000</f>
        <v>0.11134791100184169</v>
      </c>
      <c r="N30" s="20">
        <f>(H30/SUMIF($B$44:$B$48,$C30,$C$44:$C$48))*100000</f>
        <v>2.9692776267157783</v>
      </c>
      <c r="R30" s="5"/>
    </row>
    <row r="31" spans="1:21" x14ac:dyDescent="0.25">
      <c r="A31" s="43" t="str">
        <f t="shared" si="6"/>
        <v>Aug20White</v>
      </c>
      <c r="B31" s="44" t="s">
        <v>44</v>
      </c>
      <c r="C31" s="6" t="s">
        <v>4</v>
      </c>
      <c r="D31" s="3">
        <v>25</v>
      </c>
      <c r="E31" s="3">
        <v>617</v>
      </c>
      <c r="F31" s="3">
        <v>130</v>
      </c>
      <c r="G31" s="3">
        <v>5</v>
      </c>
      <c r="H31" s="3">
        <v>100</v>
      </c>
      <c r="J31" s="20">
        <f>(D31/SUMIF($B$44:$B$48,$C31,$C$44:$C$48))*100000</f>
        <v>0.92789925834868081</v>
      </c>
      <c r="K31" s="20">
        <f>(E31/SUMIF($B$44:$B$48,$C31,$C$44:$C$48))*100000</f>
        <v>22.900553696045442</v>
      </c>
      <c r="L31" s="20">
        <f>(F31/SUMIF($B$44:$B$48,$C31,$C$44:$C$48))*100000</f>
        <v>4.8250761434131402</v>
      </c>
      <c r="M31" s="20">
        <f>(G31/SUMIF($B$44:$B$48,$C31,$C$44:$C$48))*100000</f>
        <v>0.18557985166973615</v>
      </c>
      <c r="N31" s="20">
        <f>(H31/SUMIF($B$44:$B$48,$C31,$C$44:$C$48))*100000</f>
        <v>3.7115970333947232</v>
      </c>
      <c r="R31" s="5"/>
    </row>
    <row r="32" spans="1:21" x14ac:dyDescent="0.25">
      <c r="A32" s="43" t="str">
        <f t="shared" si="6"/>
        <v>Sep20White</v>
      </c>
      <c r="B32" s="44" t="s">
        <v>45</v>
      </c>
      <c r="C32" s="6" t="s">
        <v>4</v>
      </c>
      <c r="D32" s="3">
        <v>22</v>
      </c>
      <c r="E32" s="3">
        <v>742</v>
      </c>
      <c r="F32" s="3">
        <v>125</v>
      </c>
      <c r="G32" s="3">
        <v>13</v>
      </c>
      <c r="H32" s="3">
        <v>96</v>
      </c>
      <c r="J32" s="20">
        <f>(D32/SUMIF($B$44:$B$48,$C32,$C$44:$C$48))*100000</f>
        <v>0.8165513473468391</v>
      </c>
      <c r="K32" s="20">
        <f>(E32/SUMIF($B$44:$B$48,$C32,$C$44:$C$48))*100000</f>
        <v>27.540049987788844</v>
      </c>
      <c r="L32" s="20">
        <f>(F32/SUMIF($B$44:$B$48,$C32,$C$44:$C$48))*100000</f>
        <v>4.6394962917434039</v>
      </c>
      <c r="M32" s="20">
        <f>(G32/SUMIF($B$44:$B$48,$C32,$C$44:$C$48))*100000</f>
        <v>0.48250761434131406</v>
      </c>
      <c r="N32" s="20">
        <f>(H32/SUMIF($B$44:$B$48,$C32,$C$44:$C$48))*100000</f>
        <v>3.563133152058934</v>
      </c>
      <c r="R32" s="5"/>
    </row>
    <row r="33" spans="1:18" x14ac:dyDescent="0.25">
      <c r="A33" s="43" t="str">
        <f t="shared" si="6"/>
        <v>Oct20White</v>
      </c>
      <c r="B33" s="44" t="s">
        <v>46</v>
      </c>
      <c r="C33" s="6" t="s">
        <v>4</v>
      </c>
      <c r="D33" s="3">
        <v>39</v>
      </c>
      <c r="E33" s="3">
        <v>872</v>
      </c>
      <c r="F33" s="3">
        <v>154</v>
      </c>
      <c r="G33" s="3">
        <v>5</v>
      </c>
      <c r="H33" s="3">
        <v>89</v>
      </c>
      <c r="J33" s="20">
        <f>(D33/SUMIF($B$44:$B$48,$C33,$C$44:$C$48))*100000</f>
        <v>1.447522843023942</v>
      </c>
      <c r="K33" s="20">
        <f>(E33/SUMIF($B$44:$B$48,$C33,$C$44:$C$48))*100000</f>
        <v>32.36512613120199</v>
      </c>
      <c r="L33" s="20">
        <f>(F33/SUMIF($B$44:$B$48,$C33,$C$44:$C$48))*100000</f>
        <v>5.7158594314278739</v>
      </c>
      <c r="M33" s="20">
        <f>(G33/SUMIF($B$44:$B$48,$C33,$C$44:$C$48))*100000</f>
        <v>0.18557985166973615</v>
      </c>
      <c r="N33" s="20">
        <f>(H33/SUMIF($B$44:$B$48,$C33,$C$44:$C$48))*100000</f>
        <v>3.3033213597213038</v>
      </c>
      <c r="R33" s="5"/>
    </row>
    <row r="34" spans="1:18" x14ac:dyDescent="0.25">
      <c r="A34" s="43" t="str">
        <f t="shared" si="6"/>
        <v>Nov20White</v>
      </c>
      <c r="B34" s="44" t="s">
        <v>47</v>
      </c>
      <c r="C34" s="6" t="s">
        <v>4</v>
      </c>
      <c r="D34" s="3">
        <v>50</v>
      </c>
      <c r="E34" s="3">
        <v>764</v>
      </c>
      <c r="F34" s="3">
        <v>133</v>
      </c>
      <c r="G34" s="3">
        <v>10</v>
      </c>
      <c r="H34" s="3">
        <v>89</v>
      </c>
      <c r="J34" s="20">
        <f>(D34/SUMIF($B$44:$B$48,$C34,$C$44:$C$48))*100000</f>
        <v>1.8557985166973616</v>
      </c>
      <c r="K34" s="20">
        <f>(E34/SUMIF($B$44:$B$48,$C34,$C$44:$C$48))*100000</f>
        <v>28.356601335135686</v>
      </c>
      <c r="L34" s="20">
        <f>(F34/SUMIF($B$44:$B$48,$C34,$C$44:$C$48))*100000</f>
        <v>4.9364240544149816</v>
      </c>
      <c r="M34" s="20">
        <f>(G34/SUMIF($B$44:$B$48,$C34,$C$44:$C$48))*100000</f>
        <v>0.37115970333947229</v>
      </c>
      <c r="N34" s="20">
        <f>(H34/SUMIF($B$44:$B$48,$C34,$C$44:$C$48))*100000</f>
        <v>3.3033213597213038</v>
      </c>
      <c r="R34" s="5"/>
    </row>
    <row r="35" spans="1:18" x14ac:dyDescent="0.25">
      <c r="A35" s="43" t="str">
        <f t="shared" si="6"/>
        <v>Dec20White</v>
      </c>
      <c r="B35" s="44" t="s">
        <v>48</v>
      </c>
      <c r="C35" s="6" t="s">
        <v>4</v>
      </c>
      <c r="D35" s="3">
        <v>34</v>
      </c>
      <c r="E35" s="3">
        <v>788</v>
      </c>
      <c r="F35" s="3">
        <v>144</v>
      </c>
      <c r="G35" s="3">
        <v>7</v>
      </c>
      <c r="H35" s="3">
        <v>90</v>
      </c>
      <c r="J35" s="20">
        <f t="shared" ref="J35" si="7">(D35/SUMIF($B$44:$B$48,$C35,$C$44:$C$48))*100000</f>
        <v>1.2619429913542057</v>
      </c>
      <c r="K35" s="20">
        <f t="shared" ref="K35" si="8">(E35/SUMIF($B$44:$B$48,$C35,$C$44:$C$48))*100000</f>
        <v>29.247384623150417</v>
      </c>
      <c r="L35" s="20">
        <f t="shared" ref="L35" si="9">(F35/SUMIF($B$44:$B$48,$C35,$C$44:$C$48))*100000</f>
        <v>5.3446997280884014</v>
      </c>
      <c r="M35" s="20">
        <f t="shared" ref="M35" si="10">(G35/SUMIF($B$44:$B$48,$C35,$C$44:$C$48))*100000</f>
        <v>0.25981179233763063</v>
      </c>
      <c r="N35" s="20">
        <f t="shared" ref="N35" si="11">(H35/SUMIF($B$44:$B$48,$C35,$C$44:$C$48))*100000</f>
        <v>3.3404373300552503</v>
      </c>
      <c r="R35" s="5"/>
    </row>
    <row r="36" spans="1:18" x14ac:dyDescent="0.25">
      <c r="A36" s="43" t="str">
        <f t="shared" si="6"/>
        <v>Jan21White</v>
      </c>
      <c r="B36" s="44" t="s">
        <v>49</v>
      </c>
      <c r="C36" s="6" t="s">
        <v>4</v>
      </c>
      <c r="D36" s="3">
        <v>42</v>
      </c>
      <c r="E36" s="3">
        <v>924</v>
      </c>
      <c r="F36" s="3">
        <v>142</v>
      </c>
      <c r="G36" s="3">
        <v>9</v>
      </c>
      <c r="H36" s="3">
        <v>74</v>
      </c>
      <c r="J36" s="20">
        <f>(D36/SUMIF($B$44:$B$48,$C36,$C$44:$C$48))*100000</f>
        <v>1.5588707540257838</v>
      </c>
      <c r="K36" s="20">
        <f t="shared" ref="K36:K39" si="12">(E36/SUMIF($B$44:$B$48,$C36,$C$44:$C$48))*100000</f>
        <v>34.295156588567245</v>
      </c>
      <c r="L36" s="20">
        <f t="shared" ref="L36:L39" si="13">(F36/SUMIF($B$44:$B$48,$C36,$C$44:$C$48))*100000</f>
        <v>5.2704677874205066</v>
      </c>
      <c r="M36" s="20">
        <f t="shared" ref="M36:M39" si="14">(G36/SUMIF($B$44:$B$48,$C36,$C$44:$C$48))*100000</f>
        <v>0.33404373300552509</v>
      </c>
      <c r="N36" s="20">
        <f t="shared" ref="N36:N39" si="15">(H36/SUMIF($B$44:$B$48,$C36,$C$44:$C$48))*100000</f>
        <v>2.7465818047120951</v>
      </c>
      <c r="R36" s="5"/>
    </row>
    <row r="37" spans="1:18" x14ac:dyDescent="0.25">
      <c r="A37" s="43" t="str">
        <f t="shared" si="6"/>
        <v>Feb21White</v>
      </c>
      <c r="B37" s="44" t="s">
        <v>50</v>
      </c>
      <c r="C37" s="6" t="s">
        <v>4</v>
      </c>
      <c r="D37" s="3">
        <v>42</v>
      </c>
      <c r="E37" s="3">
        <v>831</v>
      </c>
      <c r="F37" s="3">
        <v>138</v>
      </c>
      <c r="G37" s="3">
        <v>10</v>
      </c>
      <c r="H37" s="3">
        <v>74</v>
      </c>
      <c r="J37" s="20">
        <f t="shared" ref="J36:J39" si="16">(D37/SUMIF($B$44:$B$48,$C37,$C$44:$C$48))*100000</f>
        <v>1.5588707540257838</v>
      </c>
      <c r="K37" s="20">
        <f t="shared" si="12"/>
        <v>30.843371347510146</v>
      </c>
      <c r="L37" s="20">
        <f t="shared" si="13"/>
        <v>5.1220039060847178</v>
      </c>
      <c r="M37" s="20">
        <f t="shared" si="14"/>
        <v>0.37115970333947229</v>
      </c>
      <c r="N37" s="20">
        <f t="shared" si="15"/>
        <v>2.7465818047120951</v>
      </c>
      <c r="R37" s="5"/>
    </row>
    <row r="38" spans="1:18" x14ac:dyDescent="0.25">
      <c r="A38" s="43" t="str">
        <f t="shared" si="6"/>
        <v>Mar21White</v>
      </c>
      <c r="B38" s="44" t="s">
        <v>51</v>
      </c>
      <c r="C38" s="6" t="s">
        <v>4</v>
      </c>
      <c r="D38" s="3">
        <v>45</v>
      </c>
      <c r="E38" s="3">
        <v>913</v>
      </c>
      <c r="F38" s="3">
        <v>117</v>
      </c>
      <c r="G38" s="3">
        <v>12</v>
      </c>
      <c r="H38" s="3">
        <v>98</v>
      </c>
      <c r="J38" s="20">
        <f t="shared" si="16"/>
        <v>1.6702186650276252</v>
      </c>
      <c r="K38" s="20">
        <f t="shared" si="12"/>
        <v>33.886880914893823</v>
      </c>
      <c r="L38" s="20">
        <f t="shared" si="13"/>
        <v>4.3425685290718263</v>
      </c>
      <c r="M38" s="20">
        <f t="shared" si="14"/>
        <v>0.44539164400736675</v>
      </c>
      <c r="N38" s="20">
        <f t="shared" si="15"/>
        <v>3.6373650927268288</v>
      </c>
      <c r="R38" s="5"/>
    </row>
    <row r="39" spans="1:18" x14ac:dyDescent="0.25">
      <c r="A39" s="43" t="str">
        <f t="shared" si="6"/>
        <v>Apr21White</v>
      </c>
      <c r="B39" s="44" t="s">
        <v>52</v>
      </c>
      <c r="C39" s="6" t="s">
        <v>4</v>
      </c>
      <c r="D39" s="3">
        <v>39</v>
      </c>
      <c r="E39" s="3">
        <v>688</v>
      </c>
      <c r="F39" s="3">
        <v>110</v>
      </c>
      <c r="G39" s="3">
        <v>7</v>
      </c>
      <c r="H39" s="3">
        <v>99</v>
      </c>
      <c r="J39" s="20">
        <f>(D39/SUMIF($B$44:$B$48,$C39,$C$44:$C$48))*100000</f>
        <v>1.447522843023942</v>
      </c>
      <c r="K39" s="20">
        <f t="shared" si="12"/>
        <v>25.535787589755696</v>
      </c>
      <c r="L39" s="20">
        <f t="shared" si="13"/>
        <v>4.0827567367341953</v>
      </c>
      <c r="M39" s="20">
        <f t="shared" si="14"/>
        <v>0.25981179233763063</v>
      </c>
      <c r="N39" s="20">
        <f t="shared" si="15"/>
        <v>3.6744810630607758</v>
      </c>
      <c r="R39" s="5"/>
    </row>
    <row r="40" spans="1:18" x14ac:dyDescent="0.25">
      <c r="R40" s="5"/>
    </row>
    <row r="41" spans="1:18" x14ac:dyDescent="0.25">
      <c r="B41" s="1" t="s">
        <v>0</v>
      </c>
      <c r="C41" s="2"/>
    </row>
    <row r="42" spans="1:18" x14ac:dyDescent="0.25">
      <c r="B42" s="3"/>
      <c r="C42" s="3" t="s">
        <v>2</v>
      </c>
    </row>
    <row r="43" spans="1:18" x14ac:dyDescent="0.25">
      <c r="B43" s="13" t="s">
        <v>5</v>
      </c>
      <c r="C43" s="3" t="s">
        <v>6</v>
      </c>
    </row>
    <row r="44" spans="1:18" x14ac:dyDescent="0.25">
      <c r="B44" s="3" t="s">
        <v>4</v>
      </c>
      <c r="C44" s="3">
        <v>2694258</v>
      </c>
    </row>
    <row r="45" spans="1:18" x14ac:dyDescent="0.25">
      <c r="B45" s="3" t="s">
        <v>3</v>
      </c>
      <c r="C45" s="3">
        <v>1849077</v>
      </c>
    </row>
    <row r="46" spans="1:18" x14ac:dyDescent="0.25">
      <c r="B46" s="3" t="s">
        <v>26</v>
      </c>
      <c r="C46" s="3">
        <v>2449450</v>
      </c>
    </row>
    <row r="47" spans="1:18" x14ac:dyDescent="0.25">
      <c r="B47" s="3" t="s">
        <v>8</v>
      </c>
      <c r="C47" s="3">
        <v>1405963</v>
      </c>
    </row>
    <row r="48" spans="1:18" x14ac:dyDescent="0.25">
      <c r="B48" s="3" t="s">
        <v>9</v>
      </c>
      <c r="C48" s="3">
        <v>8398748</v>
      </c>
    </row>
  </sheetData>
  <mergeCells count="1">
    <mergeCell ref="E1:H2"/>
  </mergeCells>
  <phoneticPr fontId="3" type="noConversion"/>
  <hyperlinks>
    <hyperlink ref="E1" r:id="rId1" xr:uid="{891623C7-D0A3-4BEC-ADEF-D08366F7EA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70FE1-5B06-4C7A-AEBE-B587C97A0152}">
  <sheetPr>
    <tabColor theme="8" tint="0.39997558519241921"/>
  </sheetPr>
  <dimension ref="A1:AC105"/>
  <sheetViews>
    <sheetView showGridLines="0" zoomScale="85" zoomScaleNormal="85" workbookViewId="0"/>
  </sheetViews>
  <sheetFormatPr defaultRowHeight="15" x14ac:dyDescent="0.25"/>
  <cols>
    <col min="1" max="1" width="9.7109375" bestFit="1" customWidth="1"/>
    <col min="13" max="13" width="6.85546875" customWidth="1"/>
    <col min="14" max="14" width="5.85546875" bestFit="1" customWidth="1"/>
    <col min="15" max="15" width="6.28515625" bestFit="1" customWidth="1"/>
    <col min="16" max="16" width="6.5703125" bestFit="1" customWidth="1"/>
    <col min="17" max="17" width="6.140625" bestFit="1" customWidth="1"/>
    <col min="18" max="18" width="6.85546875" bestFit="1" customWidth="1"/>
    <col min="19" max="19" width="6" bestFit="1" customWidth="1"/>
    <col min="20" max="20" width="5.42578125" bestFit="1" customWidth="1"/>
    <col min="21" max="21" width="5.7109375" customWidth="1"/>
    <col min="22" max="22" width="6.28515625" bestFit="1" customWidth="1"/>
    <col min="23" max="24" width="5.7109375" customWidth="1"/>
    <col min="25" max="25" width="6.42578125" bestFit="1" customWidth="1"/>
    <col min="26" max="26" width="5.85546875" bestFit="1" customWidth="1"/>
    <col min="27" max="27" width="6.28515625" bestFit="1" customWidth="1"/>
    <col min="28" max="28" width="6.5703125" bestFit="1" customWidth="1"/>
    <col min="29" max="29" width="6.140625" bestFit="1" customWidth="1"/>
  </cols>
  <sheetData>
    <row r="1" spans="1:6" x14ac:dyDescent="0.25">
      <c r="A1" s="9" t="s">
        <v>35</v>
      </c>
    </row>
    <row r="2" spans="1:6" x14ac:dyDescent="0.25">
      <c r="A2" s="10" t="str">
        <f>'1. Black OCA'!P3</f>
        <v>Black / White</v>
      </c>
      <c r="B2" s="10"/>
      <c r="C2" s="10"/>
      <c r="D2" s="10"/>
      <c r="E2" s="10"/>
      <c r="F2" s="10"/>
    </row>
    <row r="3" spans="1:6" x14ac:dyDescent="0.25">
      <c r="A3" s="10"/>
      <c r="B3" s="11">
        <f>'1. Black OCA'!Q4</f>
        <v>0</v>
      </c>
      <c r="C3" s="11" t="str">
        <f>'1. Black OCA'!R4</f>
        <v>Misd</v>
      </c>
      <c r="D3" s="11" t="str">
        <f>'1. Black OCA'!S4</f>
        <v>NVFO</v>
      </c>
      <c r="E3" s="11" t="str">
        <f>'1. Black OCA'!T4</f>
        <v>V &amp; I</v>
      </c>
      <c r="F3" s="11" t="str">
        <f>'1. Black OCA'!U4</f>
        <v>VFO</v>
      </c>
    </row>
    <row r="4" spans="1:6" x14ac:dyDescent="0.25">
      <c r="A4" s="14" t="str">
        <f>'1. Black OCA'!P5</f>
        <v>Jan20</v>
      </c>
      <c r="B4" s="21">
        <f>'1. Black OCA'!Q5</f>
        <v>4.4648220399254681</v>
      </c>
      <c r="C4" s="21">
        <f>'1. Black OCA'!R5</f>
        <v>5.7778302512674902</v>
      </c>
      <c r="D4" s="21">
        <f>'1. Black OCA'!S5</f>
        <v>5.9188837256165447</v>
      </c>
      <c r="E4" s="21">
        <f>'1. Black OCA'!T5</f>
        <v>8.8465731821876528</v>
      </c>
      <c r="F4" s="21">
        <f>'1. Black OCA'!U5</f>
        <v>9.4097579949954202</v>
      </c>
    </row>
    <row r="5" spans="1:6" x14ac:dyDescent="0.25">
      <c r="A5" s="14" t="str">
        <f>'1. Black OCA'!P6</f>
        <v>Feb20</v>
      </c>
      <c r="B5" s="21">
        <f>'1. Black OCA'!Q6</f>
        <v>2.7138164203005073</v>
      </c>
      <c r="C5" s="21">
        <f>'1. Black OCA'!R6</f>
        <v>5.553517337991833</v>
      </c>
      <c r="D5" s="21">
        <f>'1. Black OCA'!S6</f>
        <v>5.7210606793505141</v>
      </c>
      <c r="E5" s="21">
        <f>'1. Black OCA'!T6</f>
        <v>7.9579128896783047</v>
      </c>
      <c r="F5" s="21">
        <f>'1. Black OCA'!U6</f>
        <v>7.5514891695318456</v>
      </c>
    </row>
    <row r="6" spans="1:6" x14ac:dyDescent="0.25">
      <c r="A6" s="14" t="str">
        <f>'1. Black OCA'!P7</f>
        <v>Mar20</v>
      </c>
      <c r="B6" s="21">
        <f>'1. Black OCA'!Q7</f>
        <v>1.8392682527286968</v>
      </c>
      <c r="C6" s="21">
        <f>'1. Black OCA'!R7</f>
        <v>5.340345342721271</v>
      </c>
      <c r="D6" s="21">
        <f>'1. Black OCA'!S7</f>
        <v>6.1679513332156644</v>
      </c>
      <c r="E6" s="21">
        <f>'1. Black OCA'!T7</f>
        <v>10.442425599366604</v>
      </c>
      <c r="F6" s="21">
        <f>'1. Black OCA'!U7</f>
        <v>10.060808716997725</v>
      </c>
    </row>
    <row r="7" spans="1:6" x14ac:dyDescent="0.25">
      <c r="A7" s="14" t="str">
        <f>'1. Black OCA'!P8</f>
        <v>Apr20</v>
      </c>
      <c r="B7" s="21">
        <f>'1. Black OCA'!Q8</f>
        <v>1.4570826417720841</v>
      </c>
      <c r="C7" s="21">
        <f>'1. Black OCA'!R8</f>
        <v>6.0998777866913168</v>
      </c>
      <c r="D7" s="21">
        <f>'1. Black OCA'!S8</f>
        <v>5.0614449661556602</v>
      </c>
      <c r="E7" s="21">
        <f>'1. Black OCA'!T8</f>
        <v>6.7025801521515875</v>
      </c>
      <c r="F7" s="21">
        <f>'1. Black OCA'!U8</f>
        <v>8.2028356129391398</v>
      </c>
    </row>
    <row r="8" spans="1:6" x14ac:dyDescent="0.25">
      <c r="A8" s="14" t="str">
        <f>'1. Black OCA'!P9</f>
        <v>May20</v>
      </c>
      <c r="B8" s="21">
        <f>'1. Black OCA'!Q9</f>
        <v>3.4387150345821182</v>
      </c>
      <c r="C8" s="21">
        <f>'1. Black OCA'!R9</f>
        <v>5.8676580338028321</v>
      </c>
      <c r="D8" s="21">
        <f>'1. Black OCA'!S9</f>
        <v>6.6465385120834295</v>
      </c>
      <c r="E8" s="21">
        <f>'1. Black OCA'!T9</f>
        <v>7.9098771981913139</v>
      </c>
      <c r="F8" s="21">
        <f>'1. Black OCA'!U9</f>
        <v>10.332040550747505</v>
      </c>
    </row>
    <row r="9" spans="1:6" x14ac:dyDescent="0.25">
      <c r="A9" s="14" t="str">
        <f>'1. Black OCA'!P10</f>
        <v>Jun20</v>
      </c>
      <c r="B9" s="21">
        <f>'1. Black OCA'!Q10</f>
        <v>4.5169561894934613</v>
      </c>
      <c r="C9" s="21">
        <f>'1. Black OCA'!R10</f>
        <v>5.3990115744233469</v>
      </c>
      <c r="D9" s="21">
        <f>'1. Black OCA'!S10</f>
        <v>9.4564663451008251</v>
      </c>
      <c r="E9" s="21">
        <f>'1. Black OCA'!T10</f>
        <v>4.3712479253162524</v>
      </c>
      <c r="F9" s="21">
        <f>'1. Black OCA'!U10</f>
        <v>6.9399193865845659</v>
      </c>
    </row>
    <row r="10" spans="1:6" x14ac:dyDescent="0.25">
      <c r="A10" s="14" t="str">
        <f>'1. Black OCA'!P11</f>
        <v>Jul20</v>
      </c>
      <c r="B10" s="21">
        <f>'1. Black OCA'!Q11</f>
        <v>2.5498946231011472</v>
      </c>
      <c r="C10" s="21">
        <f>'1. Black OCA'!R11</f>
        <v>5.0766853988169016</v>
      </c>
      <c r="D10" s="21">
        <f>'1. Black OCA'!S11</f>
        <v>4.503709983659169</v>
      </c>
      <c r="E10" s="21">
        <f>'1. Black OCA'!T11</f>
        <v>7.2854132088604215</v>
      </c>
      <c r="F10" s="21">
        <f>'1. Black OCA'!U11</f>
        <v>10.181364959382439</v>
      </c>
    </row>
    <row r="11" spans="1:6" x14ac:dyDescent="0.25">
      <c r="A11" s="14" t="str">
        <f>'1. Black OCA'!P12</f>
        <v>Aug20</v>
      </c>
      <c r="B11" s="21">
        <f>'1. Black OCA'!Q12</f>
        <v>2.6810320608606348</v>
      </c>
      <c r="C11" s="21">
        <f>'1. Black OCA'!R12</f>
        <v>5.1789015128139058</v>
      </c>
      <c r="D11" s="21">
        <f>'1. Black OCA'!S12</f>
        <v>5.7610805990065472</v>
      </c>
      <c r="E11" s="21">
        <f>'1. Black OCA'!T12</f>
        <v>8.1596627939236726</v>
      </c>
      <c r="F11" s="21">
        <f>'1. Black OCA'!U12</f>
        <v>10.272432624493195</v>
      </c>
    </row>
    <row r="12" spans="1:6" x14ac:dyDescent="0.25">
      <c r="A12" s="14" t="str">
        <f>'1. Black OCA'!P13</f>
        <v>Sep20</v>
      </c>
      <c r="B12" s="21">
        <f>'1. Black OCA'!Q13</f>
        <v>4.0400927794589601</v>
      </c>
      <c r="C12" s="21">
        <f>'1. Black OCA'!R13</f>
        <v>4.8719973507231016</v>
      </c>
      <c r="D12" s="21">
        <f>'1. Black OCA'!S13</f>
        <v>7.0289666639085331</v>
      </c>
      <c r="E12" s="21">
        <f>'1. Black OCA'!T13</f>
        <v>4.8195810458615087</v>
      </c>
      <c r="F12" s="21">
        <f>'1. Black OCA'!U13</f>
        <v>13.811929208464548</v>
      </c>
    </row>
    <row r="13" spans="1:6" x14ac:dyDescent="0.25">
      <c r="A13" s="14" t="str">
        <f>'1. Black OCA'!P14</f>
        <v>Oct20</v>
      </c>
      <c r="B13" s="21">
        <f>'1. Black OCA'!Q14</f>
        <v>3.2130540305743396</v>
      </c>
      <c r="C13" s="21">
        <f>'1. Black OCA'!R14</f>
        <v>5.3855244890268654</v>
      </c>
      <c r="D13" s="21">
        <f>'1. Black OCA'!S14</f>
        <v>6.1878704397333957</v>
      </c>
      <c r="E13" s="21">
        <f>'1. Black OCA'!T14</f>
        <v>13.987993361012007</v>
      </c>
      <c r="F13" s="21">
        <f>'1. Black OCA'!U14</f>
        <v>13.784984094068481</v>
      </c>
    </row>
    <row r="14" spans="1:6" x14ac:dyDescent="0.25">
      <c r="A14" s="14" t="str">
        <f>'1. Black OCA'!P15</f>
        <v>Nov20</v>
      </c>
      <c r="B14" s="21">
        <f>'1. Black OCA'!Q15</f>
        <v>2.4478988381771014</v>
      </c>
      <c r="C14" s="21">
        <f>'1. Black OCA'!R15</f>
        <v>5.7558578702462704</v>
      </c>
      <c r="D14" s="21">
        <f>'1. Black OCA'!S15</f>
        <v>6.4527945564192297</v>
      </c>
      <c r="E14" s="21">
        <f>'1. Black OCA'!T15</f>
        <v>6.8482884163287965</v>
      </c>
      <c r="F14" s="21">
        <f>'1. Black OCA'!U15</f>
        <v>11.476572268339671</v>
      </c>
    </row>
    <row r="15" spans="1:6" x14ac:dyDescent="0.25">
      <c r="A15" s="14" t="str">
        <f>'1. Black OCA'!P16</f>
        <v>Dec20</v>
      </c>
      <c r="B15" s="21">
        <f>'1. Black OCA'!Q16</f>
        <v>3.6855619762470369</v>
      </c>
      <c r="C15" s="21">
        <f>'1. Black OCA'!R16</f>
        <v>6.0816558487162249</v>
      </c>
      <c r="D15" s="21">
        <f>'1. Black OCA'!S16</f>
        <v>5.6563138663235764</v>
      </c>
      <c r="E15" s="21">
        <f>'1. Black OCA'!T16</f>
        <v>13.321898439059055</v>
      </c>
      <c r="F15" s="21">
        <f>'1. Black OCA'!U16</f>
        <v>12.158545155231506</v>
      </c>
    </row>
    <row r="16" spans="1:6" x14ac:dyDescent="0.25">
      <c r="A16" s="46" t="s">
        <v>49</v>
      </c>
      <c r="B16" s="21">
        <f>'1. Black OCA'!Q17</f>
        <v>3.2263972782096144</v>
      </c>
      <c r="C16" s="21">
        <f>'1. Black OCA'!R17</f>
        <v>6.1736780763395114</v>
      </c>
      <c r="D16" s="21">
        <f>'1. Black OCA'!S17</f>
        <v>6.4953050157868253</v>
      </c>
      <c r="E16" s="21">
        <f>'1. Black OCA'!T17</f>
        <v>8.9043939219405139</v>
      </c>
      <c r="F16" s="21">
        <f>'1. Black OCA'!U17</f>
        <v>15.949147835613353</v>
      </c>
    </row>
    <row r="17" spans="1:29" x14ac:dyDescent="0.25">
      <c r="A17" s="46" t="s">
        <v>50</v>
      </c>
      <c r="B17" s="21">
        <f>'1. Black OCA'!Q18</f>
        <v>3.4692443851716281</v>
      </c>
      <c r="C17" s="21">
        <f>'1. Black OCA'!R18</f>
        <v>5.6301953823467663</v>
      </c>
      <c r="D17" s="21">
        <f>'1. Black OCA'!S18</f>
        <v>5.3004020736926547</v>
      </c>
      <c r="E17" s="21">
        <f>'1. Black OCA'!T18</f>
        <v>5.3912057745567115</v>
      </c>
      <c r="F17" s="21">
        <f>'1. Black OCA'!U18</f>
        <v>13.212195305798222</v>
      </c>
    </row>
    <row r="18" spans="1:29" x14ac:dyDescent="0.25">
      <c r="A18" s="46" t="s">
        <v>51</v>
      </c>
      <c r="B18" s="21">
        <f>'1. Black OCA'!Q19</f>
        <v>3.3674798832065949</v>
      </c>
      <c r="C18" s="21">
        <f>'1. Black OCA'!R19</f>
        <v>6.174647032876444</v>
      </c>
      <c r="D18" s="21">
        <f>'1. Black OCA'!S19</f>
        <v>7.6963852360269049</v>
      </c>
      <c r="E18" s="21">
        <f>'1. Black OCA'!T19</f>
        <v>6.6782954414553863</v>
      </c>
      <c r="F18" s="21">
        <f>'1. Black OCA'!U19</f>
        <v>12.177047791952416</v>
      </c>
    </row>
    <row r="19" spans="1:29" x14ac:dyDescent="0.25">
      <c r="A19" s="46" t="s">
        <v>52</v>
      </c>
      <c r="B19" s="21">
        <f>'1. Black OCA'!Q20</f>
        <v>2.3163877894838261</v>
      </c>
      <c r="C19" s="21">
        <f>'1. Black OCA'!R20</f>
        <v>5.2289782594989473</v>
      </c>
      <c r="D19" s="21">
        <f>'1. Black OCA'!S20</f>
        <v>5.4706830095624612</v>
      </c>
      <c r="E19" s="21">
        <f>'1. Black OCA'!T20</f>
        <v>6.8691038826398252</v>
      </c>
      <c r="F19" s="21">
        <f>'1. Black OCA'!U20</f>
        <v>8.4775717339466716</v>
      </c>
    </row>
    <row r="21" spans="1:29" x14ac:dyDescent="0.25">
      <c r="A21" s="9" t="s">
        <v>22</v>
      </c>
    </row>
    <row r="22" spans="1:29" x14ac:dyDescent="0.25">
      <c r="A22" s="8" t="s">
        <v>11</v>
      </c>
    </row>
    <row r="23" spans="1:29" x14ac:dyDescent="0.25">
      <c r="B23" s="8" t="s">
        <v>3</v>
      </c>
      <c r="C23" s="8" t="s">
        <v>4</v>
      </c>
      <c r="M23" s="15" t="s">
        <v>11</v>
      </c>
      <c r="N23" s="45" t="s">
        <v>37</v>
      </c>
      <c r="O23" s="45" t="s">
        <v>38</v>
      </c>
      <c r="P23" s="45" t="s">
        <v>39</v>
      </c>
      <c r="Q23" s="45" t="s">
        <v>40</v>
      </c>
      <c r="R23" s="45" t="s">
        <v>41</v>
      </c>
      <c r="S23" s="45" t="s">
        <v>42</v>
      </c>
      <c r="T23" s="45" t="s">
        <v>43</v>
      </c>
      <c r="U23" s="45" t="s">
        <v>44</v>
      </c>
      <c r="V23" s="45" t="s">
        <v>45</v>
      </c>
      <c r="W23" s="45" t="s">
        <v>46</v>
      </c>
      <c r="X23" s="45" t="s">
        <v>47</v>
      </c>
      <c r="Y23" s="45" t="s">
        <v>48</v>
      </c>
      <c r="Z23" s="45" t="s">
        <v>49</v>
      </c>
      <c r="AA23" s="45" t="s">
        <v>50</v>
      </c>
      <c r="AB23" s="45" t="s">
        <v>51</v>
      </c>
      <c r="AC23" s="45" t="s">
        <v>52</v>
      </c>
    </row>
    <row r="24" spans="1:29" x14ac:dyDescent="0.25">
      <c r="C24">
        <v>1</v>
      </c>
      <c r="M24" s="16" t="s">
        <v>3</v>
      </c>
      <c r="N24" s="19">
        <f>INDEX('1. Black OCA'!$B$5:$H$35,MATCH(N$23&amp;$M24,'1. Black OCA'!$A$5:$A$35,0),MATCH($M$23,'1. Black OCA'!$B$4:$H$4,0))</f>
        <v>3890</v>
      </c>
      <c r="O24" s="19">
        <f>INDEX('1. Black OCA'!$B$5:$H$35,MATCH(O$23&amp;$M24,'1. Black OCA'!$A$5:$A$35,0),MATCH($M$23,'1. Black OCA'!$B$4:$H$4,0))</f>
        <v>3880</v>
      </c>
      <c r="P24" s="19">
        <f>INDEX('1. Black OCA'!$B$5:$H$35,MATCH(P$23&amp;$M24,'1. Black OCA'!$A$5:$A$35,0),MATCH($M$23,'1. Black OCA'!$B$4:$H$4,0))</f>
        <v>3108</v>
      </c>
      <c r="Q24" s="19">
        <f>INDEX('1. Black OCA'!$B$5:$H$35,MATCH(Q$23&amp;$M24,'1. Black OCA'!$A$5:$A$35,0),MATCH($M$23,'1. Black OCA'!$B$4:$H$4,0))</f>
        <v>1842</v>
      </c>
      <c r="R24" s="19">
        <f>INDEX('1. Black OCA'!$B$5:$H$35,MATCH(R$23&amp;$M24,'1. Black OCA'!$A$5:$A$35,0),MATCH($M$23,'1. Black OCA'!$B$4:$H$4,0))</f>
        <v>2984</v>
      </c>
      <c r="S24" s="19">
        <f>INDEX('1. Black OCA'!$B$5:$H$35,MATCH(S$23&amp;$M24,'1. Black OCA'!$A$5:$A$35,0),MATCH($M$23,'1. Black OCA'!$B$4:$H$4,0))</f>
        <v>1660</v>
      </c>
      <c r="T24" s="19">
        <f>INDEX('1. Black OCA'!$B$5:$H$35,MATCH(T$23&amp;$M24,'1. Black OCA'!$A$5:$A$35,0),MATCH($M$23,'1. Black OCA'!$B$4:$H$4,0))</f>
        <v>1648</v>
      </c>
      <c r="U24" s="19">
        <f>INDEX('1. Black OCA'!$B$5:$H$35,MATCH(U$23&amp;$M24,'1. Black OCA'!$A$5:$A$35,0),MATCH($M$23,'1. Black OCA'!$B$4:$H$4,0))</f>
        <v>2193</v>
      </c>
      <c r="V24" s="19">
        <f>INDEX('1. Black OCA'!$B$5:$H$35,MATCH(V$23&amp;$M24,'1. Black OCA'!$A$5:$A$35,0),MATCH($M$23,'1. Black OCA'!$B$4:$H$4,0))</f>
        <v>2481</v>
      </c>
      <c r="W24" s="19">
        <f>INDEX('1. Black OCA'!$B$5:$H$35,MATCH(W$23&amp;$M24,'1. Black OCA'!$A$5:$A$35,0),MATCH($M$23,'1. Black OCA'!$B$4:$H$4,0))</f>
        <v>3223</v>
      </c>
      <c r="X24" s="19">
        <f>INDEX('1. Black OCA'!$B$5:$H$35,MATCH(X$23&amp;$M24,'1. Black OCA'!$A$5:$A$35,0),MATCH($M$23,'1. Black OCA'!$B$4:$H$4,0))</f>
        <v>3018</v>
      </c>
      <c r="Y24" s="19">
        <f>INDEX('1. Black OCA'!$B$5:$H$35,MATCH(Y$23&amp;$M24,'1. Black OCA'!$A$5:$A$35,0),MATCH($M$23,'1. Black OCA'!$B$4:$H$4,0))</f>
        <v>3289</v>
      </c>
      <c r="Z24" s="19">
        <f>INDEX('1. Black OCA'!$B$5:$H$35,MATCH(Z$23&amp;$M24,'1. Black OCA'!$A$5:$A$35,0),MATCH($M$23,'1. Black OCA'!$B$4:$H$4,0))</f>
        <v>3915</v>
      </c>
      <c r="AA24" s="19">
        <f>INDEX('1. Black OCA'!$B$5:$H$35,MATCH(AA$23&amp;$M24,'1. Black OCA'!$A$5:$A$35,0),MATCH($M$23,'1. Black OCA'!$B$4:$H$4,0))</f>
        <v>3211</v>
      </c>
      <c r="AB24" s="19">
        <f>INDEX('1. Black OCA'!$B$5:$H$35,MATCH(AB$23&amp;$M24,'1. Black OCA'!$A$5:$A$35,0),MATCH($M$23,'1. Black OCA'!$B$4:$H$4,0))</f>
        <v>3869</v>
      </c>
      <c r="AC24" s="19">
        <f>INDEX('1. Black OCA'!$B$5:$H$35,MATCH(AC$23&amp;$M24,'1. Black OCA'!$A$5:$A$35,0),MATCH($M$23,'1. Black OCA'!$B$4:$H$4,0))</f>
        <v>2469</v>
      </c>
    </row>
    <row r="25" spans="1:29" x14ac:dyDescent="0.25">
      <c r="A25" s="45" t="s">
        <v>37</v>
      </c>
      <c r="B25" s="41">
        <f>INDEX($B$4:$F$19,MATCH($A25,$A$4:$A$19,0),MATCH($A$22,$B$3:$F$3,0))</f>
        <v>5.7778302512674902</v>
      </c>
      <c r="C25">
        <v>1</v>
      </c>
      <c r="M25" s="16" t="s">
        <v>4</v>
      </c>
      <c r="N25" s="19">
        <f>INDEX('1. Black OCA'!$B$5:$H$1000,MATCH(N$23&amp;$M25,'1. Black OCA'!$A$5:$A$1000,0),MATCH($M$23,'1. Black OCA'!$B$4:$H$4,0))</f>
        <v>981</v>
      </c>
      <c r="O25" s="19">
        <f>INDEX('1. Black OCA'!$B$5:$H$1000,MATCH(O$23&amp;$M25,'1. Black OCA'!$A$5:$A$1000,0),MATCH($M$23,'1. Black OCA'!$B$4:$H$4,0))</f>
        <v>1018</v>
      </c>
      <c r="P25" s="19">
        <f>INDEX('1. Black OCA'!$B$5:$H$1000,MATCH(P$23&amp;$M25,'1. Black OCA'!$A$5:$A$1000,0),MATCH($M$23,'1. Black OCA'!$B$4:$H$4,0))</f>
        <v>848</v>
      </c>
      <c r="Q25" s="19">
        <f>INDEX('1. Black OCA'!$B$5:$H$1000,MATCH(Q$23&amp;$M25,'1. Black OCA'!$A$5:$A$1000,0),MATCH($M$23,'1. Black OCA'!$B$4:$H$4,0))</f>
        <v>440</v>
      </c>
      <c r="R25" s="19">
        <f>INDEX('1. Black OCA'!$B$5:$H$1000,MATCH(R$23&amp;$M25,'1. Black OCA'!$A$5:$A$1000,0),MATCH($M$23,'1. Black OCA'!$B$4:$H$4,0))</f>
        <v>741</v>
      </c>
      <c r="S25" s="19">
        <f>INDEX('1. Black OCA'!$B$5:$H$1000,MATCH(S$23&amp;$M25,'1. Black OCA'!$A$5:$A$1000,0),MATCH($M$23,'1. Black OCA'!$B$4:$H$4,0))</f>
        <v>448</v>
      </c>
      <c r="T25" s="19">
        <f>INDEX('1. Black OCA'!$B$5:$H$1000,MATCH(T$23&amp;$M25,'1. Black OCA'!$A$5:$A$1000,0),MATCH($M$23,'1. Black OCA'!$B$4:$H$4,0))</f>
        <v>473</v>
      </c>
      <c r="U25" s="19">
        <f>INDEX('1. Black OCA'!$B$5:$H$1000,MATCH(U$23&amp;$M25,'1. Black OCA'!$A$5:$A$1000,0),MATCH($M$23,'1. Black OCA'!$B$4:$H$4,0))</f>
        <v>617</v>
      </c>
      <c r="V25" s="19">
        <f>INDEX('1. Black OCA'!$B$5:$H$1000,MATCH(V$23&amp;$M25,'1. Black OCA'!$A$5:$A$1000,0),MATCH($M$23,'1. Black OCA'!$B$4:$H$4,0))</f>
        <v>742</v>
      </c>
      <c r="W25" s="19">
        <f>INDEX('1. Black OCA'!$B$5:$H$1000,MATCH(W$23&amp;$M25,'1. Black OCA'!$A$5:$A$1000,0),MATCH($M$23,'1. Black OCA'!$B$4:$H$4,0))</f>
        <v>872</v>
      </c>
      <c r="X25" s="19">
        <f>INDEX('1. Black OCA'!$B$5:$H$1000,MATCH(X$23&amp;$M25,'1. Black OCA'!$A$5:$A$1000,0),MATCH($M$23,'1. Black OCA'!$B$4:$H$4,0))</f>
        <v>764</v>
      </c>
      <c r="Y25" s="19">
        <f>INDEX('1. Black OCA'!$B$5:$H$1000,MATCH(Y$23&amp;$M25,'1. Black OCA'!$A$5:$A$1000,0),MATCH($M$23,'1. Black OCA'!$B$4:$H$4,0))</f>
        <v>788</v>
      </c>
      <c r="Z25" s="19">
        <f>INDEX('1. Black OCA'!$B$5:$H$1000,MATCH(Z$23&amp;$M25,'1. Black OCA'!$A$5:$A$1000,0),MATCH($M$23,'1. Black OCA'!$B$4:$H$4,0))</f>
        <v>924</v>
      </c>
      <c r="AA25" s="19">
        <f>INDEX('1. Black OCA'!$B$5:$H$1000,MATCH(AA$23&amp;$M25,'1. Black OCA'!$A$5:$A$1000,0),MATCH($M$23,'1. Black OCA'!$B$4:$H$4,0))</f>
        <v>831</v>
      </c>
      <c r="AB25" s="19">
        <f>INDEX('1. Black OCA'!$B$5:$H$1000,MATCH(AB$23&amp;$M25,'1. Black OCA'!$A$5:$A$1000,0),MATCH($M$23,'1. Black OCA'!$B$4:$H$4,0))</f>
        <v>913</v>
      </c>
      <c r="AC25" s="19">
        <f>INDEX('1. Black OCA'!$B$5:$H$1000,MATCH(AC$23&amp;$M25,'1. Black OCA'!$A$5:$A$1000,0),MATCH($M$23,'1. Black OCA'!$B$4:$H$4,0))</f>
        <v>688</v>
      </c>
    </row>
    <row r="26" spans="1:29" x14ac:dyDescent="0.25">
      <c r="A26" s="45" t="s">
        <v>38</v>
      </c>
      <c r="B26" s="41">
        <f t="shared" ref="B26:B40" si="0">INDEX($B$4:$F$19,MATCH($A26,$A$4:$A$19,0),MATCH($A$22,$B$3:$F$3,0))</f>
        <v>5.553517337991833</v>
      </c>
      <c r="C26">
        <v>1</v>
      </c>
      <c r="M26" s="17"/>
    </row>
    <row r="27" spans="1:29" x14ac:dyDescent="0.25">
      <c r="A27" s="45" t="s">
        <v>39</v>
      </c>
      <c r="B27" s="41">
        <f t="shared" si="0"/>
        <v>5.340345342721271</v>
      </c>
      <c r="C27">
        <v>1</v>
      </c>
    </row>
    <row r="28" spans="1:29" x14ac:dyDescent="0.25">
      <c r="A28" s="45" t="s">
        <v>40</v>
      </c>
      <c r="B28" s="41">
        <f t="shared" si="0"/>
        <v>6.0998777866913168</v>
      </c>
      <c r="C28">
        <v>1</v>
      </c>
    </row>
    <row r="29" spans="1:29" x14ac:dyDescent="0.25">
      <c r="A29" s="45" t="s">
        <v>41</v>
      </c>
      <c r="B29" s="41">
        <f t="shared" si="0"/>
        <v>5.8676580338028321</v>
      </c>
      <c r="C29">
        <v>1</v>
      </c>
    </row>
    <row r="30" spans="1:29" x14ac:dyDescent="0.25">
      <c r="A30" s="45" t="s">
        <v>42</v>
      </c>
      <c r="B30" s="41">
        <f t="shared" si="0"/>
        <v>5.3990115744233469</v>
      </c>
      <c r="C30">
        <v>1</v>
      </c>
    </row>
    <row r="31" spans="1:29" x14ac:dyDescent="0.25">
      <c r="A31" s="45" t="s">
        <v>43</v>
      </c>
      <c r="B31" s="41">
        <f t="shared" si="0"/>
        <v>5.0766853988169016</v>
      </c>
      <c r="C31">
        <v>1</v>
      </c>
    </row>
    <row r="32" spans="1:29" x14ac:dyDescent="0.25">
      <c r="A32" s="45" t="s">
        <v>44</v>
      </c>
      <c r="B32" s="41">
        <f t="shared" si="0"/>
        <v>5.1789015128139058</v>
      </c>
      <c r="C32">
        <v>1</v>
      </c>
    </row>
    <row r="33" spans="1:29" x14ac:dyDescent="0.25">
      <c r="A33" s="45" t="s">
        <v>45</v>
      </c>
      <c r="B33" s="41">
        <f t="shared" si="0"/>
        <v>4.8719973507231016</v>
      </c>
      <c r="C33">
        <v>1</v>
      </c>
    </row>
    <row r="34" spans="1:29" x14ac:dyDescent="0.25">
      <c r="A34" s="45" t="s">
        <v>46</v>
      </c>
      <c r="B34" s="41">
        <f t="shared" si="0"/>
        <v>5.3855244890268654</v>
      </c>
      <c r="C34">
        <v>1</v>
      </c>
    </row>
    <row r="35" spans="1:29" x14ac:dyDescent="0.25">
      <c r="A35" s="45" t="s">
        <v>47</v>
      </c>
      <c r="B35" s="41">
        <f t="shared" si="0"/>
        <v>5.7558578702462704</v>
      </c>
      <c r="C35">
        <v>1</v>
      </c>
    </row>
    <row r="36" spans="1:29" x14ac:dyDescent="0.25">
      <c r="A36" s="45" t="s">
        <v>48</v>
      </c>
      <c r="B36" s="41">
        <f t="shared" si="0"/>
        <v>6.0816558487162249</v>
      </c>
      <c r="C36">
        <v>1</v>
      </c>
    </row>
    <row r="37" spans="1:29" x14ac:dyDescent="0.25">
      <c r="A37" s="45" t="s">
        <v>49</v>
      </c>
      <c r="B37" s="41">
        <f>INDEX($B$4:$F$19,MATCH($A37,$A$4:$A$19,0),MATCH($A$22,$B$3:$F$3,0))</f>
        <v>6.1736780763395114</v>
      </c>
      <c r="C37">
        <v>1</v>
      </c>
    </row>
    <row r="38" spans="1:29" x14ac:dyDescent="0.25">
      <c r="A38" s="45" t="s">
        <v>50</v>
      </c>
      <c r="B38" s="41">
        <f t="shared" si="0"/>
        <v>5.6301953823467663</v>
      </c>
      <c r="C38">
        <v>1</v>
      </c>
    </row>
    <row r="39" spans="1:29" x14ac:dyDescent="0.25">
      <c r="A39" s="45" t="s">
        <v>51</v>
      </c>
      <c r="B39" s="41">
        <f t="shared" si="0"/>
        <v>6.174647032876444</v>
      </c>
      <c r="C39">
        <v>1</v>
      </c>
    </row>
    <row r="40" spans="1:29" x14ac:dyDescent="0.25">
      <c r="A40" s="45" t="s">
        <v>52</v>
      </c>
      <c r="B40" s="41">
        <f t="shared" si="0"/>
        <v>5.2289782594989473</v>
      </c>
      <c r="C40">
        <v>1</v>
      </c>
    </row>
    <row r="41" spans="1:29" x14ac:dyDescent="0.25">
      <c r="A41" s="45"/>
      <c r="B41" s="41"/>
      <c r="C41">
        <v>1</v>
      </c>
    </row>
    <row r="43" spans="1:29" x14ac:dyDescent="0.25">
      <c r="A43" s="8" t="s">
        <v>12</v>
      </c>
    </row>
    <row r="44" spans="1:29" x14ac:dyDescent="0.25">
      <c r="B44" s="8" t="s">
        <v>3</v>
      </c>
      <c r="C44" s="8" t="s">
        <v>4</v>
      </c>
      <c r="M44" s="15" t="s">
        <v>12</v>
      </c>
      <c r="N44" s="45" t="s">
        <v>37</v>
      </c>
      <c r="O44" s="45" t="s">
        <v>38</v>
      </c>
      <c r="P44" s="45" t="s">
        <v>39</v>
      </c>
      <c r="Q44" s="45" t="s">
        <v>40</v>
      </c>
      <c r="R44" s="45" t="s">
        <v>41</v>
      </c>
      <c r="S44" s="45" t="s">
        <v>42</v>
      </c>
      <c r="T44" s="45" t="s">
        <v>43</v>
      </c>
      <c r="U44" s="45" t="s">
        <v>44</v>
      </c>
      <c r="V44" s="45" t="s">
        <v>45</v>
      </c>
      <c r="W44" s="45" t="s">
        <v>46</v>
      </c>
      <c r="X44" s="45" t="s">
        <v>47</v>
      </c>
      <c r="Y44" s="45" t="s">
        <v>48</v>
      </c>
      <c r="Z44" s="45" t="s">
        <v>49</v>
      </c>
      <c r="AA44" s="45" t="s">
        <v>50</v>
      </c>
      <c r="AB44" s="45" t="s">
        <v>51</v>
      </c>
      <c r="AC44" s="45" t="s">
        <v>52</v>
      </c>
    </row>
    <row r="45" spans="1:29" x14ac:dyDescent="0.25">
      <c r="C45">
        <v>1</v>
      </c>
      <c r="M45" s="16" t="s">
        <v>3</v>
      </c>
      <c r="N45" s="19">
        <f>INDEX('1. Black OCA'!$B$5:$H$35,MATCH(N$23&amp;$M45,'1. Black OCA'!$A$5:$A$35,0),MATCH($M$44,'1. Black OCA'!$B$4:$H$4,0))</f>
        <v>719</v>
      </c>
      <c r="O45" s="19">
        <f>INDEX('1. Black OCA'!$B$5:$H$35,MATCH(O$23&amp;$M45,'1. Black OCA'!$A$5:$A$35,0),MATCH($M$44,'1. Black OCA'!$B$4:$H$4,0))</f>
        <v>640</v>
      </c>
      <c r="P45" s="19">
        <f>INDEX('1. Black OCA'!$B$5:$H$35,MATCH(P$23&amp;$M45,'1. Black OCA'!$A$5:$A$35,0),MATCH($M$44,'1. Black OCA'!$B$4:$H$4,0))</f>
        <v>563</v>
      </c>
      <c r="Q45" s="19">
        <f>INDEX('1. Black OCA'!$B$5:$H$35,MATCH(Q$23&amp;$M45,'1. Black OCA'!$A$5:$A$35,0),MATCH($M$44,'1. Black OCA'!$B$4:$H$4,0))</f>
        <v>330</v>
      </c>
      <c r="R45" s="19">
        <f>INDEX('1. Black OCA'!$B$5:$H$35,MATCH(R$23&amp;$M45,'1. Black OCA'!$A$5:$A$35,0),MATCH($M$44,'1. Black OCA'!$B$4:$H$4,0))</f>
        <v>593</v>
      </c>
      <c r="S45" s="19">
        <f>INDEX('1. Black OCA'!$B$5:$H$35,MATCH(S$23&amp;$M45,'1. Black OCA'!$A$5:$A$35,0),MATCH($M$44,'1. Black OCA'!$B$4:$H$4,0))</f>
        <v>649</v>
      </c>
      <c r="T45" s="19">
        <f>INDEX('1. Black OCA'!$B$5:$H$35,MATCH(T$23&amp;$M45,'1. Black OCA'!$A$5:$A$35,0),MATCH($M$44,'1. Black OCA'!$B$4:$H$4,0))</f>
        <v>306</v>
      </c>
      <c r="U45" s="19">
        <f>INDEX('1. Black OCA'!$B$5:$H$35,MATCH(U$23&amp;$M45,'1. Black OCA'!$A$5:$A$35,0),MATCH($M$44,'1. Black OCA'!$B$4:$H$4,0))</f>
        <v>514</v>
      </c>
      <c r="V45" s="19">
        <f>INDEX('1. Black OCA'!$B$5:$H$35,MATCH(V$23&amp;$M45,'1. Black OCA'!$A$5:$A$35,0),MATCH($M$44,'1. Black OCA'!$B$4:$H$4,0))</f>
        <v>603</v>
      </c>
      <c r="W45" s="19">
        <f>INDEX('1. Black OCA'!$B$5:$H$35,MATCH(W$23&amp;$M45,'1. Black OCA'!$A$5:$A$35,0),MATCH($M$44,'1. Black OCA'!$B$4:$H$4,0))</f>
        <v>654</v>
      </c>
      <c r="X45" s="19">
        <f>INDEX('1. Black OCA'!$B$5:$H$35,MATCH(X$23&amp;$M45,'1. Black OCA'!$A$5:$A$35,0),MATCH($M$44,'1. Black OCA'!$B$4:$H$4,0))</f>
        <v>589</v>
      </c>
      <c r="Y45" s="19">
        <f>INDEX('1. Black OCA'!$B$5:$H$35,MATCH(Y$23&amp;$M45,'1. Black OCA'!$A$5:$A$35,0),MATCH($M$44,'1. Black OCA'!$B$4:$H$4,0))</f>
        <v>559</v>
      </c>
      <c r="Z45" s="19">
        <f>INDEX('1. Black OCA'!$B$5:$H$35,MATCH(Z$23&amp;$M45,'1. Black OCA'!$A$5:$A$35,0),MATCH($M$44,'1. Black OCA'!$B$4:$H$4,0))</f>
        <v>633</v>
      </c>
      <c r="AA45" s="19">
        <f>INDEX('1. Black OCA'!$B$5:$H$35,MATCH(AA$23&amp;$M45,'1. Black OCA'!$A$5:$A$35,0),MATCH($M$44,'1. Black OCA'!$B$4:$H$4,0))</f>
        <v>502</v>
      </c>
      <c r="AB45" s="19">
        <f>INDEX('1. Black OCA'!$B$5:$H$35,MATCH(AB$23&amp;$M45,'1. Black OCA'!$A$5:$A$35,0),MATCH($M$44,'1. Black OCA'!$B$4:$H$4,0))</f>
        <v>618</v>
      </c>
      <c r="AC45" s="19">
        <f>INDEX('1. Black OCA'!$B$5:$H$35,MATCH(AC$23&amp;$M45,'1. Black OCA'!$A$5:$A$35,0),MATCH($M$44,'1. Black OCA'!$B$4:$H$4,0))</f>
        <v>413</v>
      </c>
    </row>
    <row r="46" spans="1:29" x14ac:dyDescent="0.25">
      <c r="A46" s="45" t="s">
        <v>37</v>
      </c>
      <c r="B46" s="41">
        <f>INDEX($B$4:$F$19,MATCH($A46,$A$4:$A$19,0),MATCH($A$43,$B$3:$F$3,0))</f>
        <v>5.9188837256165447</v>
      </c>
      <c r="C46">
        <v>1</v>
      </c>
      <c r="M46" s="16" t="s">
        <v>4</v>
      </c>
      <c r="N46" s="19">
        <f>INDEX('1. Black OCA'!$B$5:$H$1000,MATCH(N$23&amp;$M46,'1. Black OCA'!$A$5:$A$1000,0),MATCH($M$44,'1. Black OCA'!$B$4:$H$4,0))</f>
        <v>177</v>
      </c>
      <c r="O46" s="19">
        <f>INDEX('1. Black OCA'!$B$5:$H$1000,MATCH(O$23&amp;$M46,'1. Black OCA'!$A$5:$A$1000,0),MATCH($M$44,'1. Black OCA'!$B$4:$H$4,0))</f>
        <v>163</v>
      </c>
      <c r="P46" s="19">
        <f>INDEX('1. Black OCA'!$B$5:$H$1000,MATCH(P$23&amp;$M46,'1. Black OCA'!$A$5:$A$1000,0),MATCH($M$44,'1. Black OCA'!$B$4:$H$4,0))</f>
        <v>133</v>
      </c>
      <c r="Q46" s="19">
        <f>INDEX('1. Black OCA'!$B$5:$H$1000,MATCH(Q$23&amp;$M46,'1. Black OCA'!$A$5:$A$1000,0),MATCH($M$44,'1. Black OCA'!$B$4:$H$4,0))</f>
        <v>95</v>
      </c>
      <c r="R46" s="19">
        <f>INDEX('1. Black OCA'!$B$5:$H$1000,MATCH(R$23&amp;$M46,'1. Black OCA'!$A$5:$A$1000,0),MATCH($M$44,'1. Black OCA'!$B$4:$H$4,0))</f>
        <v>130</v>
      </c>
      <c r="S46" s="19">
        <f>INDEX('1. Black OCA'!$B$5:$H$1000,MATCH(S$23&amp;$M46,'1. Black OCA'!$A$5:$A$1000,0),MATCH($M$44,'1. Black OCA'!$B$4:$H$4,0))</f>
        <v>100</v>
      </c>
      <c r="T46" s="19">
        <f>INDEX('1. Black OCA'!$B$5:$H$1000,MATCH(T$23&amp;$M46,'1. Black OCA'!$A$5:$A$1000,0),MATCH($M$44,'1. Black OCA'!$B$4:$H$4,0))</f>
        <v>99</v>
      </c>
      <c r="U46" s="19">
        <f>INDEX('1. Black OCA'!$B$5:$H$1000,MATCH(U$23&amp;$M46,'1. Black OCA'!$A$5:$A$1000,0),MATCH($M$44,'1. Black OCA'!$B$4:$H$4,0))</f>
        <v>130</v>
      </c>
      <c r="V46" s="19">
        <f>INDEX('1. Black OCA'!$B$5:$H$1000,MATCH(V$23&amp;$M46,'1. Black OCA'!$A$5:$A$1000,0),MATCH($M$44,'1. Black OCA'!$B$4:$H$4,0))</f>
        <v>125</v>
      </c>
      <c r="W46" s="19">
        <f>INDEX('1. Black OCA'!$B$5:$H$1000,MATCH(W$23&amp;$M46,'1. Black OCA'!$A$5:$A$1000,0),MATCH($M$44,'1. Black OCA'!$B$4:$H$4,0))</f>
        <v>154</v>
      </c>
      <c r="X46" s="19">
        <f>INDEX('1. Black OCA'!$B$5:$H$1000,MATCH(X$23&amp;$M46,'1. Black OCA'!$A$5:$A$1000,0),MATCH($M$44,'1. Black OCA'!$B$4:$H$4,0))</f>
        <v>133</v>
      </c>
      <c r="Y46" s="19">
        <f>INDEX('1. Black OCA'!$B$5:$H$1000,MATCH(Y$23&amp;$M46,'1. Black OCA'!$A$5:$A$1000,0),MATCH($M$44,'1. Black OCA'!$B$4:$H$4,0))</f>
        <v>144</v>
      </c>
      <c r="Z46" s="19">
        <f>INDEX('1. Black OCA'!$B$5:$H$1000,MATCH(Z$23&amp;$M46,'1. Black OCA'!$A$5:$A$1000,0),MATCH($M$44,'1. Black OCA'!$B$4:$H$4,0))</f>
        <v>142</v>
      </c>
      <c r="AA46" s="19">
        <f>INDEX('1. Black OCA'!$B$5:$H$1000,MATCH(AA$23&amp;$M46,'1. Black OCA'!$A$5:$A$1000,0),MATCH($M$44,'1. Black OCA'!$B$4:$H$4,0))</f>
        <v>138</v>
      </c>
      <c r="AB46" s="19">
        <f>INDEX('1. Black OCA'!$B$5:$H$1000,MATCH(AB$23&amp;$M46,'1. Black OCA'!$A$5:$A$1000,0),MATCH($M$44,'1. Black OCA'!$B$4:$H$4,0))</f>
        <v>117</v>
      </c>
      <c r="AC46" s="19">
        <f>INDEX('1. Black OCA'!$B$5:$H$1000,MATCH(AC$23&amp;$M46,'1. Black OCA'!$A$5:$A$1000,0),MATCH($M$44,'1. Black OCA'!$B$4:$H$4,0))</f>
        <v>110</v>
      </c>
    </row>
    <row r="47" spans="1:29" x14ac:dyDescent="0.25">
      <c r="A47" s="45" t="s">
        <v>38</v>
      </c>
      <c r="B47" s="41">
        <f t="shared" ref="B47:B61" si="1">INDEX($B$4:$F$19,MATCH($A47,$A$4:$A$19,0),MATCH($A$43,$B$3:$F$3,0))</f>
        <v>5.7210606793505141</v>
      </c>
      <c r="C47">
        <v>1</v>
      </c>
      <c r="M47" s="17"/>
    </row>
    <row r="48" spans="1:29" x14ac:dyDescent="0.25">
      <c r="A48" s="45" t="s">
        <v>39</v>
      </c>
      <c r="B48" s="41">
        <f t="shared" si="1"/>
        <v>6.1679513332156644</v>
      </c>
      <c r="C48">
        <v>1</v>
      </c>
    </row>
    <row r="49" spans="1:3" x14ac:dyDescent="0.25">
      <c r="A49" s="45" t="s">
        <v>40</v>
      </c>
      <c r="B49" s="41">
        <f t="shared" si="1"/>
        <v>5.0614449661556602</v>
      </c>
      <c r="C49">
        <v>1</v>
      </c>
    </row>
    <row r="50" spans="1:3" x14ac:dyDescent="0.25">
      <c r="A50" s="45" t="s">
        <v>41</v>
      </c>
      <c r="B50" s="41">
        <f t="shared" si="1"/>
        <v>6.6465385120834295</v>
      </c>
      <c r="C50">
        <v>1</v>
      </c>
    </row>
    <row r="51" spans="1:3" x14ac:dyDescent="0.25">
      <c r="A51" s="45" t="s">
        <v>42</v>
      </c>
      <c r="B51" s="41">
        <f t="shared" si="1"/>
        <v>9.4564663451008251</v>
      </c>
      <c r="C51">
        <v>1</v>
      </c>
    </row>
    <row r="52" spans="1:3" x14ac:dyDescent="0.25">
      <c r="A52" s="45" t="s">
        <v>43</v>
      </c>
      <c r="B52" s="41">
        <f t="shared" si="1"/>
        <v>4.503709983659169</v>
      </c>
      <c r="C52">
        <v>1</v>
      </c>
    </row>
    <row r="53" spans="1:3" x14ac:dyDescent="0.25">
      <c r="A53" s="45" t="s">
        <v>44</v>
      </c>
      <c r="B53" s="41">
        <f t="shared" si="1"/>
        <v>5.7610805990065472</v>
      </c>
      <c r="C53">
        <v>1</v>
      </c>
    </row>
    <row r="54" spans="1:3" x14ac:dyDescent="0.25">
      <c r="A54" s="45" t="s">
        <v>45</v>
      </c>
      <c r="B54" s="41">
        <f t="shared" si="1"/>
        <v>7.0289666639085331</v>
      </c>
      <c r="C54">
        <v>1</v>
      </c>
    </row>
    <row r="55" spans="1:3" x14ac:dyDescent="0.25">
      <c r="A55" s="45" t="s">
        <v>46</v>
      </c>
      <c r="B55" s="41">
        <f t="shared" si="1"/>
        <v>6.1878704397333957</v>
      </c>
      <c r="C55">
        <v>1</v>
      </c>
    </row>
    <row r="56" spans="1:3" x14ac:dyDescent="0.25">
      <c r="A56" s="45" t="s">
        <v>47</v>
      </c>
      <c r="B56" s="41">
        <f t="shared" si="1"/>
        <v>6.4527945564192297</v>
      </c>
      <c r="C56">
        <v>1</v>
      </c>
    </row>
    <row r="57" spans="1:3" x14ac:dyDescent="0.25">
      <c r="A57" s="45" t="s">
        <v>48</v>
      </c>
      <c r="B57" s="41">
        <f t="shared" si="1"/>
        <v>5.6563138663235764</v>
      </c>
      <c r="C57">
        <v>1</v>
      </c>
    </row>
    <row r="58" spans="1:3" x14ac:dyDescent="0.25">
      <c r="A58" s="45" t="s">
        <v>49</v>
      </c>
      <c r="B58" s="41">
        <f t="shared" si="1"/>
        <v>6.4953050157868253</v>
      </c>
      <c r="C58">
        <v>1</v>
      </c>
    </row>
    <row r="59" spans="1:3" x14ac:dyDescent="0.25">
      <c r="A59" s="45" t="s">
        <v>50</v>
      </c>
      <c r="B59" s="41">
        <f t="shared" si="1"/>
        <v>5.3004020736926547</v>
      </c>
      <c r="C59">
        <v>1</v>
      </c>
    </row>
    <row r="60" spans="1:3" x14ac:dyDescent="0.25">
      <c r="A60" s="45" t="s">
        <v>51</v>
      </c>
      <c r="B60" s="41">
        <f t="shared" si="1"/>
        <v>7.6963852360269049</v>
      </c>
      <c r="C60">
        <v>1</v>
      </c>
    </row>
    <row r="61" spans="1:3" x14ac:dyDescent="0.25">
      <c r="A61" s="45" t="s">
        <v>52</v>
      </c>
      <c r="B61" s="41">
        <f t="shared" si="1"/>
        <v>5.4706830095624612</v>
      </c>
      <c r="C61">
        <v>1</v>
      </c>
    </row>
    <row r="62" spans="1:3" x14ac:dyDescent="0.25">
      <c r="A62" s="45"/>
      <c r="C62">
        <v>1</v>
      </c>
    </row>
    <row r="64" spans="1:3" x14ac:dyDescent="0.25">
      <c r="A64" s="8" t="s">
        <v>13</v>
      </c>
    </row>
    <row r="65" spans="1:29" x14ac:dyDescent="0.25">
      <c r="B65" s="8" t="s">
        <v>3</v>
      </c>
      <c r="C65" s="8" t="s">
        <v>4</v>
      </c>
      <c r="M65" s="15" t="s">
        <v>13</v>
      </c>
      <c r="N65" s="45" t="s">
        <v>37</v>
      </c>
      <c r="O65" s="45" t="s">
        <v>38</v>
      </c>
      <c r="P65" s="45" t="s">
        <v>39</v>
      </c>
      <c r="Q65" s="45" t="s">
        <v>40</v>
      </c>
      <c r="R65" s="45" t="s">
        <v>41</v>
      </c>
      <c r="S65" s="45" t="s">
        <v>42</v>
      </c>
      <c r="T65" s="45" t="s">
        <v>43</v>
      </c>
      <c r="U65" s="45" t="s">
        <v>44</v>
      </c>
      <c r="V65" s="45" t="s">
        <v>45</v>
      </c>
      <c r="W65" s="45" t="s">
        <v>46</v>
      </c>
      <c r="X65" s="45" t="s">
        <v>47</v>
      </c>
      <c r="Y65" s="45" t="s">
        <v>48</v>
      </c>
      <c r="Z65" s="45" t="s">
        <v>49</v>
      </c>
      <c r="AA65" s="45" t="s">
        <v>50</v>
      </c>
      <c r="AB65" s="45" t="s">
        <v>51</v>
      </c>
      <c r="AC65" s="45" t="s">
        <v>52</v>
      </c>
    </row>
    <row r="66" spans="1:29" x14ac:dyDescent="0.25">
      <c r="C66">
        <v>1</v>
      </c>
      <c r="M66" s="16" t="s">
        <v>3</v>
      </c>
      <c r="N66" s="19">
        <f>INDEX('1. Black OCA'!$B$5:$H$35,MATCH(N$23&amp;$M66,'1. Black OCA'!$A$5:$A$35,0),MATCH($M$65,'1. Black OCA'!$B$4:$H$4,0))</f>
        <v>85</v>
      </c>
      <c r="O66" s="19">
        <f>INDEX('1. Black OCA'!$B$5:$H$35,MATCH(O$23&amp;$M66,'1. Black OCA'!$A$5:$A$35,0),MATCH($M$65,'1. Black OCA'!$B$4:$H$4,0))</f>
        <v>71</v>
      </c>
      <c r="P66" s="19">
        <f>INDEX('1. Black OCA'!$B$5:$H$35,MATCH(P$23&amp;$M66,'1. Black OCA'!$A$5:$A$35,0),MATCH($M$65,'1. Black OCA'!$B$4:$H$4,0))</f>
        <v>43</v>
      </c>
      <c r="Q66" s="19">
        <f>INDEX('1. Black OCA'!$B$5:$H$35,MATCH(Q$23&amp;$M66,'1. Black OCA'!$A$5:$A$35,0),MATCH($M$65,'1. Black OCA'!$B$4:$H$4,0))</f>
        <v>23</v>
      </c>
      <c r="R66" s="19">
        <f>INDEX('1. Black OCA'!$B$5:$H$35,MATCH(R$23&amp;$M66,'1. Black OCA'!$A$5:$A$35,0),MATCH($M$65,'1. Black OCA'!$B$4:$H$4,0))</f>
        <v>38</v>
      </c>
      <c r="S66" s="19">
        <f>INDEX('1. Black OCA'!$B$5:$H$35,MATCH(S$23&amp;$M66,'1. Black OCA'!$A$5:$A$35,0),MATCH($M$65,'1. Black OCA'!$B$4:$H$4,0))</f>
        <v>24</v>
      </c>
      <c r="T66" s="19">
        <f>INDEX('1. Black OCA'!$B$5:$H$35,MATCH(T$23&amp;$M66,'1. Black OCA'!$A$5:$A$35,0),MATCH($M$65,'1. Black OCA'!$B$4:$H$4,0))</f>
        <v>15</v>
      </c>
      <c r="U66" s="19">
        <f>INDEX('1. Black OCA'!$B$5:$H$35,MATCH(U$23&amp;$M66,'1. Black OCA'!$A$5:$A$35,0),MATCH($M$65,'1. Black OCA'!$B$4:$H$4,0))</f>
        <v>28</v>
      </c>
      <c r="V66" s="19">
        <f>INDEX('1. Black OCA'!$B$5:$H$35,MATCH(V$23&amp;$M66,'1. Black OCA'!$A$5:$A$35,0),MATCH($M$65,'1. Black OCA'!$B$4:$H$4,0))</f>
        <v>43</v>
      </c>
      <c r="W66" s="19">
        <f>INDEX('1. Black OCA'!$B$5:$H$35,MATCH(W$23&amp;$M66,'1. Black OCA'!$A$5:$A$35,0),MATCH($M$65,'1. Black OCA'!$B$4:$H$4,0))</f>
        <v>48</v>
      </c>
      <c r="X66" s="19">
        <f>INDEX('1. Black OCA'!$B$5:$H$35,MATCH(X$23&amp;$M66,'1. Black OCA'!$A$5:$A$35,0),MATCH($M$65,'1. Black OCA'!$B$4:$H$4,0))</f>
        <v>47</v>
      </c>
      <c r="Y66" s="19">
        <f>INDEX('1. Black OCA'!$B$5:$H$35,MATCH(Y$23&amp;$M66,'1. Black OCA'!$A$5:$A$35,0),MATCH($M$65,'1. Black OCA'!$B$4:$H$4,0))</f>
        <v>64</v>
      </c>
      <c r="Z66" s="19">
        <f>INDEX('1. Black OCA'!$B$5:$H$35,MATCH(Z$23&amp;$M66,'1. Black OCA'!$A$5:$A$35,0),MATCH($M$65,'1. Black OCA'!$B$4:$H$4,0))</f>
        <v>55</v>
      </c>
      <c r="AA66" s="19">
        <f>INDEX('1. Black OCA'!$B$5:$H$35,MATCH(AA$23&amp;$M66,'1. Black OCA'!$A$5:$A$35,0),MATCH($M$65,'1. Black OCA'!$B$4:$H$4,0))</f>
        <v>37</v>
      </c>
      <c r="AB66" s="19">
        <f>INDEX('1. Black OCA'!$B$5:$H$35,MATCH(AB$23&amp;$M66,'1. Black OCA'!$A$5:$A$35,0),MATCH($M$65,'1. Black OCA'!$B$4:$H$4,0))</f>
        <v>55</v>
      </c>
      <c r="AC66" s="19">
        <f>INDEX('1. Black OCA'!$B$5:$H$35,MATCH(AC$23&amp;$M66,'1. Black OCA'!$A$5:$A$35,0),MATCH($M$65,'1. Black OCA'!$B$4:$H$4,0))</f>
        <v>33</v>
      </c>
    </row>
    <row r="67" spans="1:29" x14ac:dyDescent="0.25">
      <c r="A67" s="45" t="s">
        <v>37</v>
      </c>
      <c r="B67" s="41">
        <f>INDEX($B$4:$F$19,MATCH($A67,$A$4:$A$19,0),MATCH($A$64,$B$3:$F$3,0))</f>
        <v>8.8465731821876528</v>
      </c>
      <c r="C67">
        <v>1</v>
      </c>
      <c r="M67" s="16" t="s">
        <v>4</v>
      </c>
      <c r="N67" s="19">
        <f>INDEX('1. Black OCA'!$B$5:$H$1000,MATCH(N$23&amp;$M67,'1. Black OCA'!$A$5:$A$1000,0),MATCH($M$65,'1. Black OCA'!$B$4:$H$4,0))</f>
        <v>14</v>
      </c>
      <c r="O67" s="19">
        <f>INDEX('1. Black OCA'!$B$5:$H$1000,MATCH(O$23&amp;$M67,'1. Black OCA'!$A$5:$A$1000,0),MATCH($M$65,'1. Black OCA'!$B$4:$H$4,0))</f>
        <v>13</v>
      </c>
      <c r="P67" s="19">
        <f>INDEX('1. Black OCA'!$B$5:$H$1000,MATCH(P$23&amp;$M67,'1. Black OCA'!$A$5:$A$1000,0),MATCH($M$65,'1. Black OCA'!$B$4:$H$4,0))</f>
        <v>6</v>
      </c>
      <c r="Q67" s="19">
        <f>INDEX('1. Black OCA'!$B$5:$H$1000,MATCH(Q$23&amp;$M67,'1. Black OCA'!$A$5:$A$1000,0),MATCH($M$65,'1. Black OCA'!$B$4:$H$4,0))</f>
        <v>5</v>
      </c>
      <c r="R67" s="19">
        <f>INDEX('1. Black OCA'!$B$5:$H$1000,MATCH(R$23&amp;$M67,'1. Black OCA'!$A$5:$A$1000,0),MATCH($M$65,'1. Black OCA'!$B$4:$H$4,0))</f>
        <v>7</v>
      </c>
      <c r="S67" s="19">
        <f>INDEX('1. Black OCA'!$B$5:$H$1000,MATCH(S$23&amp;$M67,'1. Black OCA'!$A$5:$A$1000,0),MATCH($M$65,'1. Black OCA'!$B$4:$H$4,0))</f>
        <v>8</v>
      </c>
      <c r="T67" s="19">
        <f>INDEX('1. Black OCA'!$B$5:$H$1000,MATCH(T$23&amp;$M67,'1. Black OCA'!$A$5:$A$1000,0),MATCH($M$65,'1. Black OCA'!$B$4:$H$4,0))</f>
        <v>3</v>
      </c>
      <c r="U67" s="19">
        <f>INDEX('1. Black OCA'!$B$5:$H$1000,MATCH(U$23&amp;$M67,'1. Black OCA'!$A$5:$A$1000,0),MATCH($M$65,'1. Black OCA'!$B$4:$H$4,0))</f>
        <v>5</v>
      </c>
      <c r="V67" s="19">
        <f>INDEX('1. Black OCA'!$B$5:$H$1000,MATCH(V$23&amp;$M67,'1. Black OCA'!$A$5:$A$1000,0),MATCH($M$65,'1. Black OCA'!$B$4:$H$4,0))</f>
        <v>13</v>
      </c>
      <c r="W67" s="19">
        <f>INDEX('1. Black OCA'!$B$5:$H$1000,MATCH(W$23&amp;$M67,'1. Black OCA'!$A$5:$A$1000,0),MATCH($M$65,'1. Black OCA'!$B$4:$H$4,0))</f>
        <v>5</v>
      </c>
      <c r="X67" s="19">
        <f>INDEX('1. Black OCA'!$B$5:$H$1000,MATCH(X$23&amp;$M67,'1. Black OCA'!$A$5:$A$1000,0),MATCH($M$65,'1. Black OCA'!$B$4:$H$4,0))</f>
        <v>10</v>
      </c>
      <c r="Y67" s="19">
        <f>INDEX('1. Black OCA'!$B$5:$H$1000,MATCH(Y$23&amp;$M67,'1. Black OCA'!$A$5:$A$1000,0),MATCH($M$65,'1. Black OCA'!$B$4:$H$4,0))</f>
        <v>7</v>
      </c>
      <c r="Z67" s="19">
        <f>INDEX('1. Black OCA'!$B$5:$H$1000,MATCH(Z$23&amp;$M67,'1. Black OCA'!$A$5:$A$1000,0),MATCH($M$65,'1. Black OCA'!$B$4:$H$4,0))</f>
        <v>9</v>
      </c>
      <c r="AA67" s="19">
        <f>INDEX('1. Black OCA'!$B$5:$H$1000,MATCH(AA$23&amp;$M67,'1. Black OCA'!$A$5:$A$1000,0),MATCH($M$65,'1. Black OCA'!$B$4:$H$4,0))</f>
        <v>10</v>
      </c>
      <c r="AB67" s="19">
        <f>INDEX('1. Black OCA'!$B$5:$H$1000,MATCH(AB$23&amp;$M67,'1. Black OCA'!$A$5:$A$1000,0),MATCH($M$65,'1. Black OCA'!$B$4:$H$4,0))</f>
        <v>12</v>
      </c>
      <c r="AC67" s="19">
        <f>INDEX('1. Black OCA'!$B$5:$H$1000,MATCH(AC$23&amp;$M67,'1. Black OCA'!$A$5:$A$1000,0),MATCH($M$65,'1. Black OCA'!$B$4:$H$4,0))</f>
        <v>7</v>
      </c>
    </row>
    <row r="68" spans="1:29" x14ac:dyDescent="0.25">
      <c r="A68" s="45" t="s">
        <v>38</v>
      </c>
      <c r="B68" s="41">
        <f t="shared" ref="B68:B82" si="2">INDEX($B$4:$F$19,MATCH($A68,$A$4:$A$19,0),MATCH($A$64,$B$3:$F$3,0))</f>
        <v>7.9579128896783047</v>
      </c>
      <c r="C68">
        <v>1</v>
      </c>
    </row>
    <row r="69" spans="1:29" x14ac:dyDescent="0.25">
      <c r="A69" s="45" t="s">
        <v>39</v>
      </c>
      <c r="B69" s="41">
        <f t="shared" si="2"/>
        <v>10.442425599366604</v>
      </c>
      <c r="C69">
        <v>1</v>
      </c>
    </row>
    <row r="70" spans="1:29" x14ac:dyDescent="0.25">
      <c r="A70" s="45" t="s">
        <v>40</v>
      </c>
      <c r="B70" s="41">
        <f t="shared" si="2"/>
        <v>6.7025801521515875</v>
      </c>
      <c r="C70">
        <v>1</v>
      </c>
    </row>
    <row r="71" spans="1:29" x14ac:dyDescent="0.25">
      <c r="A71" s="45" t="s">
        <v>41</v>
      </c>
      <c r="B71" s="41">
        <f t="shared" si="2"/>
        <v>7.9098771981913139</v>
      </c>
      <c r="C71">
        <v>1</v>
      </c>
    </row>
    <row r="72" spans="1:29" x14ac:dyDescent="0.25">
      <c r="A72" s="45" t="s">
        <v>42</v>
      </c>
      <c r="B72" s="41">
        <f t="shared" si="2"/>
        <v>4.3712479253162524</v>
      </c>
      <c r="C72">
        <v>1</v>
      </c>
    </row>
    <row r="73" spans="1:29" x14ac:dyDescent="0.25">
      <c r="A73" s="45" t="s">
        <v>43</v>
      </c>
      <c r="B73" s="41">
        <f t="shared" si="2"/>
        <v>7.2854132088604215</v>
      </c>
      <c r="C73">
        <v>1</v>
      </c>
    </row>
    <row r="74" spans="1:29" x14ac:dyDescent="0.25">
      <c r="A74" s="45" t="s">
        <v>44</v>
      </c>
      <c r="B74" s="41">
        <f t="shared" si="2"/>
        <v>8.1596627939236726</v>
      </c>
      <c r="C74">
        <v>1</v>
      </c>
    </row>
    <row r="75" spans="1:29" x14ac:dyDescent="0.25">
      <c r="A75" s="45" t="s">
        <v>45</v>
      </c>
      <c r="B75" s="41">
        <f t="shared" si="2"/>
        <v>4.8195810458615087</v>
      </c>
      <c r="C75">
        <v>1</v>
      </c>
    </row>
    <row r="76" spans="1:29" x14ac:dyDescent="0.25">
      <c r="A76" s="45" t="s">
        <v>46</v>
      </c>
      <c r="B76" s="41">
        <f t="shared" si="2"/>
        <v>13.987993361012007</v>
      </c>
      <c r="C76">
        <v>1</v>
      </c>
    </row>
    <row r="77" spans="1:29" x14ac:dyDescent="0.25">
      <c r="A77" s="45" t="s">
        <v>47</v>
      </c>
      <c r="B77" s="41">
        <f t="shared" si="2"/>
        <v>6.8482884163287965</v>
      </c>
      <c r="C77">
        <v>1</v>
      </c>
    </row>
    <row r="78" spans="1:29" x14ac:dyDescent="0.25">
      <c r="A78" s="45" t="s">
        <v>48</v>
      </c>
      <c r="B78" s="41">
        <f t="shared" si="2"/>
        <v>13.321898439059055</v>
      </c>
      <c r="C78">
        <v>1</v>
      </c>
    </row>
    <row r="79" spans="1:29" x14ac:dyDescent="0.25">
      <c r="A79" s="45" t="s">
        <v>49</v>
      </c>
      <c r="B79" s="41">
        <f t="shared" si="2"/>
        <v>8.9043939219405139</v>
      </c>
      <c r="C79">
        <v>1</v>
      </c>
    </row>
    <row r="80" spans="1:29" x14ac:dyDescent="0.25">
      <c r="A80" s="45" t="s">
        <v>50</v>
      </c>
      <c r="B80" s="41">
        <f t="shared" si="2"/>
        <v>5.3912057745567115</v>
      </c>
      <c r="C80">
        <v>1</v>
      </c>
    </row>
    <row r="81" spans="1:29" x14ac:dyDescent="0.25">
      <c r="A81" s="45" t="s">
        <v>51</v>
      </c>
      <c r="B81" s="41">
        <f t="shared" si="2"/>
        <v>6.6782954414553863</v>
      </c>
      <c r="C81">
        <v>1</v>
      </c>
    </row>
    <row r="82" spans="1:29" x14ac:dyDescent="0.25">
      <c r="A82" s="45" t="s">
        <v>52</v>
      </c>
      <c r="B82" s="41">
        <f t="shared" si="2"/>
        <v>6.8691038826398252</v>
      </c>
      <c r="C82">
        <v>1</v>
      </c>
    </row>
    <row r="83" spans="1:29" x14ac:dyDescent="0.25">
      <c r="A83" s="45"/>
      <c r="C83">
        <v>1</v>
      </c>
    </row>
    <row r="86" spans="1:29" x14ac:dyDescent="0.25">
      <c r="A86" s="8" t="s">
        <v>14</v>
      </c>
    </row>
    <row r="87" spans="1:29" x14ac:dyDescent="0.25">
      <c r="B87" s="8" t="s">
        <v>3</v>
      </c>
      <c r="C87" s="8" t="s">
        <v>4</v>
      </c>
      <c r="M87" s="15" t="s">
        <v>14</v>
      </c>
      <c r="N87" s="45" t="s">
        <v>37</v>
      </c>
      <c r="O87" s="45" t="s">
        <v>38</v>
      </c>
      <c r="P87" s="45" t="s">
        <v>39</v>
      </c>
      <c r="Q87" s="45" t="s">
        <v>40</v>
      </c>
      <c r="R87" s="45" t="s">
        <v>41</v>
      </c>
      <c r="S87" s="45" t="s">
        <v>42</v>
      </c>
      <c r="T87" s="45" t="s">
        <v>43</v>
      </c>
      <c r="U87" s="45" t="s">
        <v>44</v>
      </c>
      <c r="V87" s="45" t="s">
        <v>45</v>
      </c>
      <c r="W87" s="45" t="s">
        <v>46</v>
      </c>
      <c r="X87" s="45" t="s">
        <v>47</v>
      </c>
      <c r="Y87" s="45" t="s">
        <v>48</v>
      </c>
      <c r="Z87" s="45" t="s">
        <v>49</v>
      </c>
      <c r="AA87" s="45" t="s">
        <v>50</v>
      </c>
      <c r="AB87" s="45" t="s">
        <v>51</v>
      </c>
      <c r="AC87" s="45" t="s">
        <v>52</v>
      </c>
    </row>
    <row r="88" spans="1:29" x14ac:dyDescent="0.25">
      <c r="C88">
        <v>1</v>
      </c>
      <c r="M88" s="16" t="s">
        <v>3</v>
      </c>
      <c r="N88" s="19">
        <f>INDEX('1. Black OCA'!$B$5:$H$35,MATCH(N$23&amp;$M88,'1. Black OCA'!$A$5:$A$35,0),MATCH($M$87,'1. Black OCA'!$B$4:$H$4,0))</f>
        <v>691</v>
      </c>
      <c r="O88" s="19">
        <f>INDEX('1. Black OCA'!$B$5:$H$35,MATCH(O$23&amp;$M88,'1. Black OCA'!$A$5:$A$35,0),MATCH($M$87,'1. Black OCA'!$B$4:$H$4,0))</f>
        <v>596</v>
      </c>
      <c r="P88" s="19">
        <f>INDEX('1. Black OCA'!$B$5:$H$35,MATCH(P$23&amp;$M88,'1. Black OCA'!$A$5:$A$35,0),MATCH($M$87,'1. Black OCA'!$B$4:$H$4,0))</f>
        <v>580</v>
      </c>
      <c r="Q88" s="19">
        <f>INDEX('1. Black OCA'!$B$5:$H$35,MATCH(Q$23&amp;$M88,'1. Black OCA'!$A$5:$A$35,0),MATCH($M$87,'1. Black OCA'!$B$4:$H$4,0))</f>
        <v>456</v>
      </c>
      <c r="R88" s="19">
        <f>INDEX('1. Black OCA'!$B$5:$H$35,MATCH(R$23&amp;$M88,'1. Black OCA'!$A$5:$A$35,0),MATCH($M$87,'1. Black OCA'!$B$4:$H$4,0))</f>
        <v>780</v>
      </c>
      <c r="S88" s="19">
        <f>INDEX('1. Black OCA'!$B$5:$H$35,MATCH(S$23&amp;$M88,'1. Black OCA'!$A$5:$A$35,0),MATCH($M$87,'1. Black OCA'!$B$4:$H$4,0))</f>
        <v>462</v>
      </c>
      <c r="T88" s="19">
        <f>INDEX('1. Black OCA'!$B$5:$H$35,MATCH(T$23&amp;$M88,'1. Black OCA'!$A$5:$A$35,0),MATCH($M$87,'1. Black OCA'!$B$4:$H$4,0))</f>
        <v>559</v>
      </c>
      <c r="U88" s="19">
        <f>INDEX('1. Black OCA'!$B$5:$H$35,MATCH(U$23&amp;$M88,'1. Black OCA'!$A$5:$A$35,0),MATCH($M$87,'1. Black OCA'!$B$4:$H$4,0))</f>
        <v>705</v>
      </c>
      <c r="V88" s="19">
        <f>INDEX('1. Black OCA'!$B$5:$H$35,MATCH(V$23&amp;$M88,'1. Black OCA'!$A$5:$A$35,0),MATCH($M$87,'1. Black OCA'!$B$4:$H$4,0))</f>
        <v>910</v>
      </c>
      <c r="W88" s="19">
        <f>INDEX('1. Black OCA'!$B$5:$H$35,MATCH(W$23&amp;$M88,'1. Black OCA'!$A$5:$A$35,0),MATCH($M$87,'1. Black OCA'!$B$4:$H$4,0))</f>
        <v>842</v>
      </c>
      <c r="X88" s="19">
        <f>INDEX('1. Black OCA'!$B$5:$H$35,MATCH(X$23&amp;$M88,'1. Black OCA'!$A$5:$A$35,0),MATCH($M$87,'1. Black OCA'!$B$4:$H$4,0))</f>
        <v>701</v>
      </c>
      <c r="Y88" s="19">
        <f>INDEX('1. Black OCA'!$B$5:$H$35,MATCH(Y$23&amp;$M88,'1. Black OCA'!$A$5:$A$35,0),MATCH($M$87,'1. Black OCA'!$B$4:$H$4,0))</f>
        <v>751</v>
      </c>
      <c r="Z88" s="19">
        <f>INDEX('1. Black OCA'!$B$5:$H$35,MATCH(Z$23&amp;$M88,'1. Black OCA'!$A$5:$A$35,0),MATCH($M$87,'1. Black OCA'!$B$4:$H$4,0))</f>
        <v>810</v>
      </c>
      <c r="AA88" s="19">
        <f>INDEX('1. Black OCA'!$B$5:$H$35,MATCH(AA$23&amp;$M88,'1. Black OCA'!$A$5:$A$35,0),MATCH($M$87,'1. Black OCA'!$B$4:$H$4,0))</f>
        <v>671</v>
      </c>
      <c r="AB88" s="19">
        <f>INDEX('1. Black OCA'!$B$5:$H$35,MATCH(AB$23&amp;$M88,'1. Black OCA'!$A$5:$A$35,0),MATCH($M$87,'1. Black OCA'!$B$4:$H$4,0))</f>
        <v>819</v>
      </c>
      <c r="AC88" s="19">
        <f>INDEX('1. Black OCA'!$B$5:$H$35,MATCH(AC$23&amp;$M88,'1. Black OCA'!$A$5:$A$35,0),MATCH($M$87,'1. Black OCA'!$B$4:$H$4,0))</f>
        <v>576</v>
      </c>
    </row>
    <row r="89" spans="1:29" x14ac:dyDescent="0.25">
      <c r="A89" s="45" t="s">
        <v>37</v>
      </c>
      <c r="B89" s="41">
        <f>INDEX($B$4:$F$19,MATCH($A89,$A$4:$A$19,0),MATCH($A$86,$B$3:$F$3,0))</f>
        <v>9.4097579949954202</v>
      </c>
      <c r="C89">
        <v>1</v>
      </c>
      <c r="M89" s="16" t="s">
        <v>4</v>
      </c>
      <c r="N89" s="19">
        <f>INDEX('1. Black OCA'!$B$5:$H$1000,MATCH(N$23&amp;$M89,'1. Black OCA'!$A$5:$A$1000,0),MATCH($M$87,'1. Black OCA'!$B$4:$H$4,0))</f>
        <v>107</v>
      </c>
      <c r="O89" s="19">
        <f>INDEX('1. Black OCA'!$B$5:$H$1000,MATCH(O$23&amp;$M89,'1. Black OCA'!$A$5:$A$1000,0),MATCH($M$87,'1. Black OCA'!$B$4:$H$4,0))</f>
        <v>115</v>
      </c>
      <c r="P89" s="19">
        <f>INDEX('1. Black OCA'!$B$5:$H$1000,MATCH(P$23&amp;$M89,'1. Black OCA'!$A$5:$A$1000,0),MATCH($M$87,'1. Black OCA'!$B$4:$H$4,0))</f>
        <v>84</v>
      </c>
      <c r="Q89" s="19">
        <f>INDEX('1. Black OCA'!$B$5:$H$1000,MATCH(Q$23&amp;$M89,'1. Black OCA'!$A$5:$A$1000,0),MATCH($M$87,'1. Black OCA'!$B$4:$H$4,0))</f>
        <v>81</v>
      </c>
      <c r="R89" s="19">
        <f>INDEX('1. Black OCA'!$B$5:$H$1000,MATCH(R$23&amp;$M89,'1. Black OCA'!$A$5:$A$1000,0),MATCH($M$87,'1. Black OCA'!$B$4:$H$4,0))</f>
        <v>110</v>
      </c>
      <c r="S89" s="19">
        <f>INDEX('1. Black OCA'!$B$5:$H$1000,MATCH(S$23&amp;$M89,'1. Black OCA'!$A$5:$A$1000,0),MATCH($M$87,'1. Black OCA'!$B$4:$H$4,0))</f>
        <v>97</v>
      </c>
      <c r="T89" s="19">
        <f>INDEX('1. Black OCA'!$B$5:$H$1000,MATCH(T$23&amp;$M89,'1. Black OCA'!$A$5:$A$1000,0),MATCH($M$87,'1. Black OCA'!$B$4:$H$4,0))</f>
        <v>80</v>
      </c>
      <c r="U89" s="19">
        <f>INDEX('1. Black OCA'!$B$5:$H$1000,MATCH(U$23&amp;$M89,'1. Black OCA'!$A$5:$A$1000,0),MATCH($M$87,'1. Black OCA'!$B$4:$H$4,0))</f>
        <v>100</v>
      </c>
      <c r="V89" s="19">
        <f>INDEX('1. Black OCA'!$B$5:$H$1000,MATCH(V$23&amp;$M89,'1. Black OCA'!$A$5:$A$1000,0),MATCH($M$87,'1. Black OCA'!$B$4:$H$4,0))</f>
        <v>96</v>
      </c>
      <c r="W89" s="19">
        <f>INDEX('1. Black OCA'!$B$5:$H$1000,MATCH(W$23&amp;$M89,'1. Black OCA'!$A$5:$A$1000,0),MATCH($M$87,'1. Black OCA'!$B$4:$H$4,0))</f>
        <v>89</v>
      </c>
      <c r="X89" s="19">
        <f>INDEX('1. Black OCA'!$B$5:$H$1000,MATCH(X$23&amp;$M89,'1. Black OCA'!$A$5:$A$1000,0),MATCH($M$87,'1. Black OCA'!$B$4:$H$4,0))</f>
        <v>89</v>
      </c>
      <c r="Y89" s="19">
        <f>INDEX('1. Black OCA'!$B$5:$H$1000,MATCH(Y$23&amp;$M89,'1. Black OCA'!$A$5:$A$1000,0),MATCH($M$87,'1. Black OCA'!$B$4:$H$4,0))</f>
        <v>90</v>
      </c>
      <c r="Z89" s="19">
        <f>INDEX('1. Black OCA'!$B$5:$H$1000,MATCH(Z$23&amp;$M89,'1. Black OCA'!$A$5:$A$1000,0),MATCH($M$87,'1. Black OCA'!$B$4:$H$4,0))</f>
        <v>74</v>
      </c>
      <c r="AA89" s="19">
        <f>INDEX('1. Black OCA'!$B$5:$H$1000,MATCH(AA$23&amp;$M89,'1. Black OCA'!$A$5:$A$1000,0),MATCH($M$87,'1. Black OCA'!$B$4:$H$4,0))</f>
        <v>74</v>
      </c>
      <c r="AB89" s="19">
        <f>INDEX('1. Black OCA'!$B$5:$H$1000,MATCH(AB$23&amp;$M89,'1. Black OCA'!$A$5:$A$1000,0),MATCH($M$87,'1. Black OCA'!$B$4:$H$4,0))</f>
        <v>98</v>
      </c>
      <c r="AC89" s="19">
        <f>INDEX('1. Black OCA'!$B$5:$H$1000,MATCH(AC$23&amp;$M89,'1. Black OCA'!$A$5:$A$1000,0),MATCH($M$87,'1. Black OCA'!$B$4:$H$4,0))</f>
        <v>99</v>
      </c>
    </row>
    <row r="90" spans="1:29" x14ac:dyDescent="0.25">
      <c r="A90" s="45" t="s">
        <v>38</v>
      </c>
      <c r="B90" s="41">
        <f t="shared" ref="B90:B104" si="3">INDEX($B$4:$F$19,MATCH($A90,$A$4:$A$19,0),MATCH($A$86,$B$3:$F$3,0))</f>
        <v>7.5514891695318456</v>
      </c>
      <c r="C90">
        <v>1</v>
      </c>
    </row>
    <row r="91" spans="1:29" x14ac:dyDescent="0.25">
      <c r="A91" s="45" t="s">
        <v>39</v>
      </c>
      <c r="B91" s="41">
        <f t="shared" si="3"/>
        <v>10.060808716997725</v>
      </c>
      <c r="C91">
        <v>1</v>
      </c>
    </row>
    <row r="92" spans="1:29" x14ac:dyDescent="0.25">
      <c r="A92" s="45" t="s">
        <v>40</v>
      </c>
      <c r="B92" s="41">
        <f t="shared" si="3"/>
        <v>8.2028356129391398</v>
      </c>
      <c r="C92">
        <v>1</v>
      </c>
    </row>
    <row r="93" spans="1:29" x14ac:dyDescent="0.25">
      <c r="A93" s="45" t="s">
        <v>41</v>
      </c>
      <c r="B93" s="41">
        <f t="shared" si="3"/>
        <v>10.332040550747505</v>
      </c>
      <c r="C93">
        <v>1</v>
      </c>
    </row>
    <row r="94" spans="1:29" x14ac:dyDescent="0.25">
      <c r="A94" s="45" t="s">
        <v>42</v>
      </c>
      <c r="B94" s="41">
        <f t="shared" si="3"/>
        <v>6.9399193865845659</v>
      </c>
      <c r="C94">
        <v>1</v>
      </c>
    </row>
    <row r="95" spans="1:29" x14ac:dyDescent="0.25">
      <c r="A95" s="45" t="s">
        <v>43</v>
      </c>
      <c r="B95" s="41">
        <f t="shared" si="3"/>
        <v>10.181364959382439</v>
      </c>
      <c r="C95">
        <v>1</v>
      </c>
    </row>
    <row r="96" spans="1:29" x14ac:dyDescent="0.25">
      <c r="A96" s="45" t="s">
        <v>44</v>
      </c>
      <c r="B96" s="41">
        <f t="shared" si="3"/>
        <v>10.272432624493195</v>
      </c>
      <c r="C96">
        <v>1</v>
      </c>
    </row>
    <row r="97" spans="1:3" x14ac:dyDescent="0.25">
      <c r="A97" s="45" t="s">
        <v>45</v>
      </c>
      <c r="B97" s="41">
        <f t="shared" si="3"/>
        <v>13.811929208464548</v>
      </c>
      <c r="C97">
        <v>1</v>
      </c>
    </row>
    <row r="98" spans="1:3" x14ac:dyDescent="0.25">
      <c r="A98" s="45" t="s">
        <v>46</v>
      </c>
      <c r="B98" s="41">
        <f t="shared" si="3"/>
        <v>13.784984094068481</v>
      </c>
      <c r="C98">
        <v>1</v>
      </c>
    </row>
    <row r="99" spans="1:3" x14ac:dyDescent="0.25">
      <c r="A99" s="45" t="s">
        <v>47</v>
      </c>
      <c r="B99" s="41">
        <f t="shared" si="3"/>
        <v>11.476572268339671</v>
      </c>
      <c r="C99">
        <v>1</v>
      </c>
    </row>
    <row r="100" spans="1:3" x14ac:dyDescent="0.25">
      <c r="A100" s="45" t="s">
        <v>48</v>
      </c>
      <c r="B100" s="41">
        <f t="shared" si="3"/>
        <v>12.158545155231506</v>
      </c>
      <c r="C100">
        <v>1</v>
      </c>
    </row>
    <row r="101" spans="1:3" x14ac:dyDescent="0.25">
      <c r="A101" s="45" t="s">
        <v>49</v>
      </c>
      <c r="B101" s="41">
        <f t="shared" si="3"/>
        <v>15.949147835613353</v>
      </c>
      <c r="C101">
        <v>1</v>
      </c>
    </row>
    <row r="102" spans="1:3" x14ac:dyDescent="0.25">
      <c r="A102" s="45" t="s">
        <v>50</v>
      </c>
      <c r="B102" s="41">
        <f t="shared" si="3"/>
        <v>13.212195305798222</v>
      </c>
      <c r="C102">
        <v>1</v>
      </c>
    </row>
    <row r="103" spans="1:3" x14ac:dyDescent="0.25">
      <c r="A103" s="45" t="s">
        <v>51</v>
      </c>
      <c r="B103" s="41">
        <f t="shared" si="3"/>
        <v>12.177047791952416</v>
      </c>
      <c r="C103">
        <v>1</v>
      </c>
    </row>
    <row r="104" spans="1:3" x14ac:dyDescent="0.25">
      <c r="A104" s="45" t="s">
        <v>52</v>
      </c>
      <c r="B104" s="41">
        <f t="shared" si="3"/>
        <v>8.4775717339466716</v>
      </c>
      <c r="C104">
        <v>1</v>
      </c>
    </row>
    <row r="105" spans="1:3" x14ac:dyDescent="0.25">
      <c r="A105" s="45"/>
      <c r="C105">
        <v>1</v>
      </c>
    </row>
  </sheetData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C3486-412B-4543-B544-FF78179D0263}">
  <sheetPr>
    <tabColor theme="8" tint="-0.249977111117893"/>
  </sheetPr>
  <dimension ref="A1:U62"/>
  <sheetViews>
    <sheetView showGridLines="0" zoomScale="85" zoomScaleNormal="85" workbookViewId="0"/>
  </sheetViews>
  <sheetFormatPr defaultRowHeight="15" x14ac:dyDescent="0.25"/>
  <cols>
    <col min="1" max="1" width="7.140625" customWidth="1"/>
    <col min="2" max="2" width="12" customWidth="1"/>
    <col min="3" max="3" width="11.85546875" customWidth="1"/>
    <col min="4" max="4" width="10.140625" customWidth="1"/>
  </cols>
  <sheetData>
    <row r="1" spans="1:21" x14ac:dyDescent="0.25">
      <c r="B1" s="9" t="s">
        <v>17</v>
      </c>
      <c r="E1" s="42" t="s">
        <v>23</v>
      </c>
      <c r="F1" s="42"/>
      <c r="G1" s="42"/>
      <c r="H1" s="42"/>
      <c r="J1" s="9" t="s">
        <v>18</v>
      </c>
      <c r="P1" s="9" t="s">
        <v>25</v>
      </c>
    </row>
    <row r="2" spans="1:21" x14ac:dyDescent="0.25">
      <c r="B2" s="8" t="s">
        <v>15</v>
      </c>
      <c r="E2" s="42"/>
      <c r="F2" s="42"/>
      <c r="G2" s="42"/>
      <c r="H2" s="42"/>
      <c r="J2" s="8" t="s">
        <v>16</v>
      </c>
      <c r="P2" s="8" t="s">
        <v>20</v>
      </c>
    </row>
    <row r="3" spans="1:21" x14ac:dyDescent="0.25">
      <c r="B3" s="6" t="s">
        <v>26</v>
      </c>
      <c r="C3" s="6"/>
      <c r="D3" s="6"/>
      <c r="E3" s="6"/>
      <c r="F3" s="6"/>
      <c r="G3" s="6"/>
      <c r="H3" s="6"/>
      <c r="J3" t="s">
        <v>3</v>
      </c>
      <c r="P3" s="10" t="s">
        <v>24</v>
      </c>
      <c r="Q3" s="10"/>
      <c r="R3" s="10"/>
      <c r="S3" s="10"/>
      <c r="T3" s="10"/>
      <c r="U3" s="10"/>
    </row>
    <row r="4" spans="1:21" x14ac:dyDescent="0.25">
      <c r="B4" s="6" t="s">
        <v>10</v>
      </c>
      <c r="C4" s="6" t="s">
        <v>1</v>
      </c>
      <c r="D4" s="3">
        <v>0</v>
      </c>
      <c r="E4" s="3" t="s">
        <v>11</v>
      </c>
      <c r="F4" s="3" t="s">
        <v>12</v>
      </c>
      <c r="G4" s="3" t="s">
        <v>13</v>
      </c>
      <c r="H4" s="3" t="s">
        <v>14</v>
      </c>
      <c r="J4" s="2">
        <v>0</v>
      </c>
      <c r="K4" s="2" t="s">
        <v>11</v>
      </c>
      <c r="L4" s="2" t="s">
        <v>12</v>
      </c>
      <c r="M4" s="2" t="s">
        <v>13</v>
      </c>
      <c r="N4" s="2" t="s">
        <v>14</v>
      </c>
      <c r="P4" s="10"/>
      <c r="Q4" s="11">
        <v>0</v>
      </c>
      <c r="R4" s="11" t="s">
        <v>11</v>
      </c>
      <c r="S4" s="11" t="s">
        <v>12</v>
      </c>
      <c r="T4" s="11" t="s">
        <v>13</v>
      </c>
      <c r="U4" s="11" t="s">
        <v>14</v>
      </c>
    </row>
    <row r="5" spans="1:21" x14ac:dyDescent="0.25">
      <c r="A5" t="str">
        <f>B5&amp;C5</f>
        <v>Jan20Latinx</v>
      </c>
      <c r="B5" s="44" t="s">
        <v>37</v>
      </c>
      <c r="C5" s="6" t="s">
        <v>26</v>
      </c>
      <c r="D5" s="3">
        <v>419</v>
      </c>
      <c r="E5" s="24">
        <v>2716</v>
      </c>
      <c r="F5" s="3">
        <v>448</v>
      </c>
      <c r="G5" s="3">
        <v>148</v>
      </c>
      <c r="H5" s="24">
        <v>356</v>
      </c>
      <c r="J5" s="20">
        <f>(D5/SUMIF($B$44:$B$48,$C5,$C$44:$C$48))*100000</f>
        <v>17.105880912041478</v>
      </c>
      <c r="K5" s="20">
        <f>(E5/SUMIF($B$44:$B$48,$C5,$C$44:$C$48))*100000</f>
        <v>110.8820347424932</v>
      </c>
      <c r="L5" s="20">
        <f>(F5/SUMIF($B$44:$B$48,$C5,$C$44:$C$48))*100000</f>
        <v>18.289820163710221</v>
      </c>
      <c r="M5" s="20">
        <f>(G5/SUMIF($B$44:$B$48,$C5,$C$44:$C$48))*100000</f>
        <v>6.0421727326542696</v>
      </c>
      <c r="N5" s="20">
        <f>(H5/SUMIF($B$44:$B$48,$C5,$C$44:$C$48))*100000</f>
        <v>14.533874951519728</v>
      </c>
      <c r="P5" s="12" t="str">
        <f>B5</f>
        <v>Jan20</v>
      </c>
      <c r="Q5" s="21">
        <f>J5/J24</f>
        <v>4.2282253664509213</v>
      </c>
      <c r="R5" s="21">
        <f>K5/K24</f>
        <v>3.04530896188828</v>
      </c>
      <c r="S5" s="21">
        <f>L5/L24</f>
        <v>2.7840392256857385</v>
      </c>
      <c r="T5" s="21">
        <f>M5/M24</f>
        <v>11.627980158811162</v>
      </c>
      <c r="U5" s="21">
        <f>N5/N24</f>
        <v>3.6596269961805263</v>
      </c>
    </row>
    <row r="6" spans="1:21" x14ac:dyDescent="0.25">
      <c r="A6" t="str">
        <f t="shared" ref="A6:A39" si="0">B6&amp;C6</f>
        <v>Feb20Latinx</v>
      </c>
      <c r="B6" s="44" t="s">
        <v>38</v>
      </c>
      <c r="C6" s="6" t="s">
        <v>26</v>
      </c>
      <c r="D6" s="3">
        <v>214</v>
      </c>
      <c r="E6" s="24">
        <v>2775</v>
      </c>
      <c r="F6" s="3">
        <v>444</v>
      </c>
      <c r="G6" s="3">
        <v>76</v>
      </c>
      <c r="H6" s="3">
        <v>382</v>
      </c>
      <c r="J6" s="20">
        <f t="shared" ref="J6:J16" si="1">(D6/SUMIF($B$44:$B$48,$C6,$C$44:$C$48))*100000</f>
        <v>8.7366551674865782</v>
      </c>
      <c r="K6" s="20">
        <f>(E6/SUMIF($B$44:$B$48,$C6,$C$44:$C$48))*100000</f>
        <v>113.29073873726755</v>
      </c>
      <c r="L6" s="20">
        <f>(F6/SUMIF($B$44:$B$48,$C6,$C$44:$C$48))*100000</f>
        <v>18.126518197962806</v>
      </c>
      <c r="M6" s="20">
        <f>(G6/SUMIF($B$44:$B$48,$C6,$C$44:$C$48))*100000</f>
        <v>3.102737349200841</v>
      </c>
      <c r="N6" s="20">
        <f>(H6/SUMIF($B$44:$B$48,$C6,$C$44:$C$48))*100000</f>
        <v>15.595337728877912</v>
      </c>
      <c r="P6" s="12" t="str">
        <f t="shared" ref="P6:P15" si="2">B6</f>
        <v>Feb20</v>
      </c>
      <c r="Q6" s="21">
        <f>J6/J25</f>
        <v>2.9423503847802568</v>
      </c>
      <c r="R6" s="21">
        <f>K6/K25</f>
        <v>2.9983740586325438</v>
      </c>
      <c r="S6" s="21">
        <f>L6/L25</f>
        <v>2.9961666666875382</v>
      </c>
      <c r="T6" s="21">
        <f>M6/M25</f>
        <v>6.4304422499870446</v>
      </c>
      <c r="U6" s="21">
        <f>N6/N25</f>
        <v>3.6537272555418387</v>
      </c>
    </row>
    <row r="7" spans="1:21" x14ac:dyDescent="0.25">
      <c r="A7" t="str">
        <f t="shared" si="0"/>
        <v>Mar20Latinx</v>
      </c>
      <c r="B7" s="44" t="s">
        <v>39</v>
      </c>
      <c r="C7" s="6" t="s">
        <v>26</v>
      </c>
      <c r="D7" s="3">
        <v>119</v>
      </c>
      <c r="E7" s="24">
        <v>2296</v>
      </c>
      <c r="F7" s="3">
        <v>366</v>
      </c>
      <c r="G7" s="3">
        <v>41</v>
      </c>
      <c r="H7" s="3">
        <v>371</v>
      </c>
      <c r="J7" s="20">
        <f t="shared" si="1"/>
        <v>4.8582334809855272</v>
      </c>
      <c r="K7" s="20">
        <f>(E7/SUMIF($B$44:$B$48,$C7,$C$44:$C$48))*100000</f>
        <v>93.735328339014885</v>
      </c>
      <c r="L7" s="20">
        <f>(F7/SUMIF($B$44:$B$48,$C7,$C$44:$C$48))*100000</f>
        <v>14.94212986588826</v>
      </c>
      <c r="M7" s="20">
        <f>(G7/SUMIF($B$44:$B$48,$C7,$C$44:$C$48))*100000</f>
        <v>1.6738451489109798</v>
      </c>
      <c r="N7" s="20">
        <f>(H7/SUMIF($B$44:$B$48,$C7,$C$44:$C$48))*100000</f>
        <v>15.146257323072527</v>
      </c>
      <c r="P7" s="12" t="str">
        <f t="shared" si="2"/>
        <v>Mar20</v>
      </c>
      <c r="Q7" s="21">
        <f>J7/J26</f>
        <v>2.1457925281988697</v>
      </c>
      <c r="R7" s="21">
        <f>K7/K26</f>
        <v>2.9781504511794523</v>
      </c>
      <c r="S7" s="21">
        <f>L7/L26</f>
        <v>3.0269137540006295</v>
      </c>
      <c r="T7" s="21">
        <f>M7/M26</f>
        <v>7.5162844720243314</v>
      </c>
      <c r="U7" s="21">
        <f>N7/N26</f>
        <v>4.8580863050888974</v>
      </c>
    </row>
    <row r="8" spans="1:21" x14ac:dyDescent="0.25">
      <c r="A8" t="str">
        <f t="shared" si="0"/>
        <v>Apr20Latinx</v>
      </c>
      <c r="B8" s="44" t="s">
        <v>40</v>
      </c>
      <c r="C8" s="6" t="s">
        <v>26</v>
      </c>
      <c r="D8" s="3">
        <v>24</v>
      </c>
      <c r="E8" s="24">
        <v>1429</v>
      </c>
      <c r="F8" s="3">
        <v>253</v>
      </c>
      <c r="G8" s="3">
        <v>28</v>
      </c>
      <c r="H8" s="3">
        <v>303</v>
      </c>
      <c r="J8" s="20">
        <f t="shared" si="1"/>
        <v>0.97981179448447608</v>
      </c>
      <c r="K8" s="20">
        <f>(E8/SUMIF($B$44:$B$48,$C8,$C$44:$C$48))*100000</f>
        <v>58.339627263263175</v>
      </c>
      <c r="L8" s="20">
        <f>(F8/SUMIF($B$44:$B$48,$C8,$C$44:$C$48))*100000</f>
        <v>10.328849333523852</v>
      </c>
      <c r="M8" s="20">
        <f>(G8/SUMIF($B$44:$B$48,$C8,$C$44:$C$48))*100000</f>
        <v>1.1431137602318888</v>
      </c>
      <c r="N8" s="20">
        <f>(H8/SUMIF($B$44:$B$48,$C8,$C$44:$C$48))*100000</f>
        <v>12.370123905366512</v>
      </c>
      <c r="P8" s="12" t="str">
        <f t="shared" si="2"/>
        <v>Apr20</v>
      </c>
      <c r="Q8" s="21">
        <f>J8/J27</f>
        <v>1.1477677242539805</v>
      </c>
      <c r="R8" s="21">
        <f>K8/K27</f>
        <v>3.5723183516151118</v>
      </c>
      <c r="S8" s="21">
        <f>L8/L27</f>
        <v>2.9293247313306638</v>
      </c>
      <c r="T8" s="21">
        <f>M8/M27</f>
        <v>6.1596867868296972</v>
      </c>
      <c r="U8" s="21">
        <f>N8/N27</f>
        <v>4.1146055917314772</v>
      </c>
    </row>
    <row r="9" spans="1:21" x14ac:dyDescent="0.25">
      <c r="A9" t="str">
        <f t="shared" si="0"/>
        <v>May20Latinx</v>
      </c>
      <c r="B9" s="44" t="s">
        <v>41</v>
      </c>
      <c r="C9" s="6" t="s">
        <v>26</v>
      </c>
      <c r="D9" s="3">
        <v>85</v>
      </c>
      <c r="E9" s="24">
        <v>2254</v>
      </c>
      <c r="F9" s="3">
        <v>445</v>
      </c>
      <c r="G9" s="3">
        <v>45</v>
      </c>
      <c r="H9" s="24">
        <v>428</v>
      </c>
      <c r="J9" s="20">
        <f t="shared" si="1"/>
        <v>3.4701667721325196</v>
      </c>
      <c r="K9" s="20">
        <f>(E9/SUMIF($B$44:$B$48,$C9,$C$44:$C$48))*100000</f>
        <v>92.020657698667051</v>
      </c>
      <c r="L9" s="20">
        <f>(F9/SUMIF($B$44:$B$48,$C9,$C$44:$C$48))*100000</f>
        <v>18.167343689399662</v>
      </c>
      <c r="M9" s="20">
        <f>(G9/SUMIF($B$44:$B$48,$C9,$C$44:$C$48))*100000</f>
        <v>1.8371471146583926</v>
      </c>
      <c r="N9" s="20">
        <f>(H9/SUMIF($B$44:$B$48,$C9,$C$44:$C$48))*100000</f>
        <v>17.473310334973156</v>
      </c>
      <c r="P9" s="12" t="str">
        <f t="shared" si="2"/>
        <v>May20</v>
      </c>
      <c r="Q9" s="21">
        <f>J9/J28</f>
        <v>3.7398098348608872</v>
      </c>
      <c r="R9" s="21">
        <f>K9/K28</f>
        <v>3.3458487607273315</v>
      </c>
      <c r="S9" s="21">
        <f>L9/L28</f>
        <v>3.7651931595318886</v>
      </c>
      <c r="T9" s="21">
        <f>M9/M28</f>
        <v>7.0710690154932738</v>
      </c>
      <c r="U9" s="21">
        <f>N9/N28</f>
        <v>4.2797823778621913</v>
      </c>
    </row>
    <row r="10" spans="1:21" x14ac:dyDescent="0.25">
      <c r="A10" t="str">
        <f t="shared" si="0"/>
        <v>Jun20Latinx</v>
      </c>
      <c r="B10" s="44" t="s">
        <v>42</v>
      </c>
      <c r="C10" s="6" t="s">
        <v>26</v>
      </c>
      <c r="D10" s="3">
        <v>55</v>
      </c>
      <c r="E10" s="24">
        <v>1277</v>
      </c>
      <c r="F10" s="3">
        <v>314</v>
      </c>
      <c r="G10" s="3">
        <v>31</v>
      </c>
      <c r="H10" s="3">
        <v>322</v>
      </c>
      <c r="J10" s="20">
        <f t="shared" si="1"/>
        <v>2.2454020290269243</v>
      </c>
      <c r="K10" s="20">
        <f>(E10/SUMIF($B$44:$B$48,$C10,$C$44:$C$48))*100000</f>
        <v>52.134152564861495</v>
      </c>
      <c r="L10" s="20">
        <f>(F10/SUMIF($B$44:$B$48,$C10,$C$44:$C$48))*100000</f>
        <v>12.819204311171896</v>
      </c>
      <c r="M10" s="20">
        <f>(G10/SUMIF($B$44:$B$48,$C10,$C$44:$C$48))*100000</f>
        <v>1.2655902345424483</v>
      </c>
      <c r="N10" s="20">
        <f>(H10/SUMIF($B$44:$B$48,$C10,$C$44:$C$48))*100000</f>
        <v>13.145808242666721</v>
      </c>
      <c r="P10" s="12" t="str">
        <f t="shared" si="2"/>
        <v>Jun20</v>
      </c>
      <c r="Q10" s="21">
        <f>J10/J29</f>
        <v>6.049692379922023</v>
      </c>
      <c r="R10" s="21">
        <f>K10/K29</f>
        <v>3.1353316433280938</v>
      </c>
      <c r="S10" s="21">
        <f>L10/L29</f>
        <v>3.4538243769009371</v>
      </c>
      <c r="T10" s="21">
        <f>M10/M29</f>
        <v>4.262283267672335</v>
      </c>
      <c r="U10" s="21">
        <f>N10/N29</f>
        <v>3.6513607241516244</v>
      </c>
    </row>
    <row r="11" spans="1:21" x14ac:dyDescent="0.25">
      <c r="A11" t="str">
        <f t="shared" si="0"/>
        <v>Jul20Latinx</v>
      </c>
      <c r="B11" s="44" t="s">
        <v>43</v>
      </c>
      <c r="C11" s="6" t="s">
        <v>26</v>
      </c>
      <c r="D11" s="3">
        <v>49</v>
      </c>
      <c r="E11" s="24">
        <v>1181</v>
      </c>
      <c r="F11" s="3">
        <v>224</v>
      </c>
      <c r="G11" s="3">
        <v>26</v>
      </c>
      <c r="H11" s="3">
        <v>317</v>
      </c>
      <c r="J11" s="20">
        <f t="shared" si="1"/>
        <v>2.0004490804058053</v>
      </c>
      <c r="K11" s="20">
        <f>(E11/SUMIF($B$44:$B$48,$C11,$C$44:$C$48))*100000</f>
        <v>48.214905386923597</v>
      </c>
      <c r="L11" s="20">
        <f>(F11/SUMIF($B$44:$B$48,$C11,$C$44:$C$48))*100000</f>
        <v>9.1449100818551106</v>
      </c>
      <c r="M11" s="20">
        <f>(G11/SUMIF($B$44:$B$48,$C11,$C$44:$C$48))*100000</f>
        <v>1.0614627773581824</v>
      </c>
      <c r="N11" s="20">
        <f>(H11/SUMIF($B$44:$B$48,$C11,$C$44:$C$48))*100000</f>
        <v>12.941680785482454</v>
      </c>
      <c r="P11" s="12" t="str">
        <f t="shared" si="2"/>
        <v>Jul20</v>
      </c>
      <c r="Q11" s="21">
        <f>J11/J30</f>
        <v>2.6948629692379922</v>
      </c>
      <c r="R11" s="21">
        <f>K11/K30</f>
        <v>2.7463719779695981</v>
      </c>
      <c r="S11" s="21">
        <f>L11/L30</f>
        <v>2.4887623381130086</v>
      </c>
      <c r="T11" s="21">
        <f>M11/M30</f>
        <v>9.5328485986650069</v>
      </c>
      <c r="U11" s="21">
        <f>N11/N30</f>
        <v>4.3585283737165481</v>
      </c>
    </row>
    <row r="12" spans="1:21" x14ac:dyDescent="0.25">
      <c r="A12" t="str">
        <f t="shared" si="0"/>
        <v>Aug20Latinx</v>
      </c>
      <c r="B12" s="44" t="s">
        <v>44</v>
      </c>
      <c r="C12" s="6" t="s">
        <v>26</v>
      </c>
      <c r="D12" s="3">
        <v>55</v>
      </c>
      <c r="E12" s="24">
        <v>1619</v>
      </c>
      <c r="F12" s="3">
        <v>382</v>
      </c>
      <c r="G12" s="3">
        <v>30</v>
      </c>
      <c r="H12" s="3">
        <v>379</v>
      </c>
      <c r="J12" s="20">
        <f t="shared" si="1"/>
        <v>2.2454020290269243</v>
      </c>
      <c r="K12" s="20">
        <f>(E12/SUMIF($B$44:$B$48,$C12,$C$44:$C$48))*100000</f>
        <v>66.096470636265281</v>
      </c>
      <c r="L12" s="20">
        <f>(F12/SUMIF($B$44:$B$48,$C12,$C$44:$C$48))*100000</f>
        <v>15.595337728877912</v>
      </c>
      <c r="M12" s="20">
        <f>(G12/SUMIF($B$44:$B$48,$C12,$C$44:$C$48))*100000</f>
        <v>1.224764743105595</v>
      </c>
      <c r="N12" s="20">
        <f>(H12/SUMIF($B$44:$B$48,$C12,$C$44:$C$48))*100000</f>
        <v>15.472861254567352</v>
      </c>
      <c r="P12" s="12" t="str">
        <f t="shared" si="2"/>
        <v>Aug20</v>
      </c>
      <c r="Q12" s="21">
        <f>J12/J31</f>
        <v>2.419876951968809</v>
      </c>
      <c r="R12" s="21">
        <f>K12/K31</f>
        <v>2.8862389754217639</v>
      </c>
      <c r="S12" s="21">
        <f>L12/L31</f>
        <v>3.2321433414408571</v>
      </c>
      <c r="T12" s="21">
        <f>M12/M31</f>
        <v>6.5996644144603893</v>
      </c>
      <c r="U12" s="21">
        <f>N12/N31</f>
        <v>4.168788021800812</v>
      </c>
    </row>
    <row r="13" spans="1:21" x14ac:dyDescent="0.25">
      <c r="A13" t="str">
        <f t="shared" si="0"/>
        <v>Sep20Latinx</v>
      </c>
      <c r="B13" s="44" t="s">
        <v>45</v>
      </c>
      <c r="C13" s="6" t="s">
        <v>26</v>
      </c>
      <c r="D13" s="3">
        <v>76</v>
      </c>
      <c r="E13" s="24">
        <v>1800</v>
      </c>
      <c r="F13" s="3">
        <v>391</v>
      </c>
      <c r="G13" s="3">
        <v>41</v>
      </c>
      <c r="H13" s="24">
        <v>409</v>
      </c>
      <c r="J13" s="20">
        <f t="shared" si="1"/>
        <v>3.102737349200841</v>
      </c>
      <c r="K13" s="20">
        <f>(E13/SUMIF($B$44:$B$48,$C13,$C$44:$C$48))*100000</f>
        <v>73.485884586335715</v>
      </c>
      <c r="L13" s="20">
        <f>(F13/SUMIF($B$44:$B$48,$C13,$C$44:$C$48))*100000</f>
        <v>15.96276715180959</v>
      </c>
      <c r="M13" s="20">
        <f>(G13/SUMIF($B$44:$B$48,$C13,$C$44:$C$48))*100000</f>
        <v>1.6738451489109798</v>
      </c>
      <c r="N13" s="20">
        <f>(H13/SUMIF($B$44:$B$48,$C13,$C$44:$C$48))*100000</f>
        <v>16.697625997672947</v>
      </c>
      <c r="P13" s="12" t="str">
        <f t="shared" si="2"/>
        <v>Sep20</v>
      </c>
      <c r="Q13" s="21">
        <f>J13/J32</f>
        <v>3.7998067840832541</v>
      </c>
      <c r="R13" s="21">
        <f>K13/K32</f>
        <v>2.6683279303748209</v>
      </c>
      <c r="S13" s="21">
        <f>L13/L32</f>
        <v>3.4406250480720164</v>
      </c>
      <c r="T13" s="21">
        <f>M13/M32</f>
        <v>3.4690543717035371</v>
      </c>
      <c r="U13" s="21">
        <f>N13/N32</f>
        <v>4.6862200442956583</v>
      </c>
    </row>
    <row r="14" spans="1:21" x14ac:dyDescent="0.25">
      <c r="A14" t="str">
        <f t="shared" si="0"/>
        <v>Oct20Latinx</v>
      </c>
      <c r="B14" s="44" t="s">
        <v>46</v>
      </c>
      <c r="C14" s="6" t="s">
        <v>26</v>
      </c>
      <c r="D14" s="3">
        <v>91</v>
      </c>
      <c r="E14" s="24">
        <v>2149</v>
      </c>
      <c r="F14" s="3">
        <v>458</v>
      </c>
      <c r="G14" s="3">
        <v>35</v>
      </c>
      <c r="H14" s="24">
        <v>381</v>
      </c>
      <c r="J14" s="20">
        <f t="shared" si="1"/>
        <v>3.7151197207536382</v>
      </c>
      <c r="K14" s="20">
        <f>(E14/SUMIF($B$44:$B$48,$C14,$C$44:$C$48))*100000</f>
        <v>87.733981097797468</v>
      </c>
      <c r="L14" s="20">
        <f>(F14/SUMIF($B$44:$B$48,$C14,$C$44:$C$48))*100000</f>
        <v>18.698075078078752</v>
      </c>
      <c r="M14" s="20">
        <f>(G14/SUMIF($B$44:$B$48,$C14,$C$44:$C$48))*100000</f>
        <v>1.428892200289861</v>
      </c>
      <c r="N14" s="20">
        <f>(H14/SUMIF($B$44:$B$48,$C14,$C$44:$C$48))*100000</f>
        <v>15.55451223744106</v>
      </c>
      <c r="P14" s="12" t="str">
        <f t="shared" si="2"/>
        <v>Oct20</v>
      </c>
      <c r="Q14" s="21">
        <f>J14/J33</f>
        <v>2.56653616117904</v>
      </c>
      <c r="R14" s="21">
        <f>K14/K33</f>
        <v>2.710756656474651</v>
      </c>
      <c r="S14" s="21">
        <f>L14/L33</f>
        <v>3.2712622314100193</v>
      </c>
      <c r="T14" s="21">
        <f>M14/M33</f>
        <v>7.699608483537121</v>
      </c>
      <c r="U14" s="21">
        <f>N14/N33</f>
        <v>4.7087493294183673</v>
      </c>
    </row>
    <row r="15" spans="1:21" x14ac:dyDescent="0.25">
      <c r="A15" t="str">
        <f t="shared" si="0"/>
        <v>Nov20Latinx</v>
      </c>
      <c r="B15" s="44" t="s">
        <v>47</v>
      </c>
      <c r="C15" s="6" t="s">
        <v>26</v>
      </c>
      <c r="D15" s="3">
        <v>112</v>
      </c>
      <c r="E15" s="24">
        <v>2000</v>
      </c>
      <c r="F15" s="3">
        <v>311</v>
      </c>
      <c r="G15" s="3">
        <v>30</v>
      </c>
      <c r="H15" s="3">
        <v>357</v>
      </c>
      <c r="J15" s="20">
        <f t="shared" si="1"/>
        <v>4.5724550409275553</v>
      </c>
      <c r="K15" s="20">
        <f>(E15/SUMIF($B$44:$B$48,$C15,$C$44:$C$48))*100000</f>
        <v>81.65098287370634</v>
      </c>
      <c r="L15" s="20">
        <f>(F15/SUMIF($B$44:$B$48,$C15,$C$44:$C$48))*100000</f>
        <v>12.696727836861337</v>
      </c>
      <c r="M15" s="20">
        <f>(G15/SUMIF($B$44:$B$48,$C15,$C$44:$C$48))*100000</f>
        <v>1.224764743105595</v>
      </c>
      <c r="N15" s="20">
        <f>(H15/SUMIF($B$44:$B$48,$C15,$C$44:$C$48))*100000</f>
        <v>14.574700442956582</v>
      </c>
      <c r="P15" s="12" t="str">
        <f t="shared" si="2"/>
        <v>Nov20</v>
      </c>
      <c r="Q15" s="21">
        <f>J15/J34</f>
        <v>2.4638747147318787</v>
      </c>
      <c r="R15" s="21">
        <f>K15/K34</f>
        <v>2.8794347358029619</v>
      </c>
      <c r="S15" s="21">
        <f>L15/L34</f>
        <v>2.572049665284688</v>
      </c>
      <c r="T15" s="21">
        <f>M15/M34</f>
        <v>3.2998322072301947</v>
      </c>
      <c r="U15" s="21">
        <f>N15/N34</f>
        <v>4.4121351984313835</v>
      </c>
    </row>
    <row r="16" spans="1:21" x14ac:dyDescent="0.25">
      <c r="A16" t="str">
        <f t="shared" si="0"/>
        <v>Dec20Latinx</v>
      </c>
      <c r="B16" s="44" t="s">
        <v>48</v>
      </c>
      <c r="C16" s="6" t="s">
        <v>26</v>
      </c>
      <c r="D16" s="3">
        <v>81</v>
      </c>
      <c r="E16" s="24">
        <v>2215</v>
      </c>
      <c r="F16" s="3">
        <v>369</v>
      </c>
      <c r="G16" s="3">
        <v>42</v>
      </c>
      <c r="H16" s="3">
        <v>401</v>
      </c>
      <c r="J16" s="20">
        <f t="shared" si="1"/>
        <v>3.3068648063851067</v>
      </c>
      <c r="K16" s="20">
        <f>(E16/SUMIF($B$44:$B$48,$C16,$C$44:$C$48))*100000</f>
        <v>90.428463532629777</v>
      </c>
      <c r="L16" s="20">
        <f>(F16/SUMIF($B$44:$B$48,$C16,$C$44:$C$48))*100000</f>
        <v>15.06460634019882</v>
      </c>
      <c r="M16" s="20">
        <f>(G16/SUMIF($B$44:$B$48,$C16,$C$44:$C$48))*100000</f>
        <v>1.7146706403478333</v>
      </c>
      <c r="N16" s="20">
        <f>(H16/SUMIF($B$44:$B$48,$C16,$C$44:$C$48))*100000</f>
        <v>16.371022066178121</v>
      </c>
      <c r="P16" s="12" t="str">
        <f>B16</f>
        <v>Dec20</v>
      </c>
      <c r="Q16" s="21">
        <f>J16/J35</f>
        <v>2.6204549880945662</v>
      </c>
      <c r="R16" s="21">
        <f t="shared" ref="Q16:U16" si="3">K16/K35</f>
        <v>3.0918478591433507</v>
      </c>
      <c r="S16" s="21">
        <f t="shared" si="3"/>
        <v>2.8186066770091243</v>
      </c>
      <c r="T16" s="21">
        <f t="shared" si="3"/>
        <v>6.5996644144603893</v>
      </c>
      <c r="U16" s="21">
        <f t="shared" si="3"/>
        <v>4.9008619077752149</v>
      </c>
    </row>
    <row r="17" spans="1:21" x14ac:dyDescent="0.25">
      <c r="A17" t="str">
        <f t="shared" si="0"/>
        <v>Jan21Latinx</v>
      </c>
      <c r="B17" s="44" t="s">
        <v>49</v>
      </c>
      <c r="C17" s="6" t="s">
        <v>26</v>
      </c>
      <c r="D17" s="3">
        <v>98</v>
      </c>
      <c r="E17" s="24">
        <v>2530</v>
      </c>
      <c r="F17" s="3">
        <v>387</v>
      </c>
      <c r="G17" s="3">
        <v>56</v>
      </c>
      <c r="H17" s="3">
        <v>343</v>
      </c>
      <c r="J17" s="20">
        <f t="shared" ref="J17:J20" si="4">(D17/SUMIF($B$44:$B$48,$C17,$C$44:$C$48))*100000</f>
        <v>4.0008981608116105</v>
      </c>
      <c r="K17" s="20">
        <f t="shared" ref="K17:K20" si="5">(E17/SUMIF($B$44:$B$48,$C17,$C$44:$C$48))*100000</f>
        <v>103.28849333523851</v>
      </c>
      <c r="L17" s="20">
        <f t="shared" ref="L17:L20" si="6">(F17/SUMIF($B$44:$B$48,$C17,$C$44:$C$48))*100000</f>
        <v>15.799465186062177</v>
      </c>
      <c r="M17" s="20">
        <f t="shared" ref="M17:M20" si="7">(G17/SUMIF($B$44:$B$48,$C17,$C$44:$C$48))*100000</f>
        <v>2.2862275204637776</v>
      </c>
      <c r="N17" s="20">
        <f t="shared" ref="N17:N20" si="8">(H17/SUMIF($B$44:$B$48,$C17,$C$44:$C$48))*100000</f>
        <v>14.003143562840638</v>
      </c>
      <c r="P17" s="12" t="str">
        <f t="shared" ref="P17:P20" si="9">B17</f>
        <v>Jan21</v>
      </c>
      <c r="Q17" s="21">
        <f t="shared" ref="Q17:U17" si="10">J17/J36</f>
        <v>2.56653616117904</v>
      </c>
      <c r="R17" s="21">
        <f t="shared" si="10"/>
        <v>3.0117516177100976</v>
      </c>
      <c r="S17" s="21">
        <f t="shared" si="10"/>
        <v>2.9977348924837686</v>
      </c>
      <c r="T17" s="21">
        <f t="shared" si="10"/>
        <v>6.844096429810774</v>
      </c>
      <c r="U17" s="21">
        <f t="shared" si="10"/>
        <v>5.0983894012610662</v>
      </c>
    </row>
    <row r="18" spans="1:21" x14ac:dyDescent="0.25">
      <c r="A18" t="str">
        <f t="shared" si="0"/>
        <v>Feb21Latinx</v>
      </c>
      <c r="B18" s="44" t="s">
        <v>50</v>
      </c>
      <c r="C18" s="6" t="s">
        <v>26</v>
      </c>
      <c r="D18" s="3">
        <v>105</v>
      </c>
      <c r="E18" s="24">
        <v>2280</v>
      </c>
      <c r="F18" s="3">
        <v>377</v>
      </c>
      <c r="G18" s="3">
        <v>52</v>
      </c>
      <c r="H18" s="3">
        <v>308</v>
      </c>
      <c r="J18" s="20">
        <f t="shared" si="4"/>
        <v>4.2866766008695834</v>
      </c>
      <c r="K18" s="20">
        <f t="shared" si="5"/>
        <v>93.082120476025239</v>
      </c>
      <c r="L18" s="20">
        <f t="shared" si="6"/>
        <v>15.391210271693646</v>
      </c>
      <c r="M18" s="20">
        <f t="shared" si="7"/>
        <v>2.1229255547163648</v>
      </c>
      <c r="N18" s="20">
        <f t="shared" si="8"/>
        <v>12.574251362550777</v>
      </c>
      <c r="P18" s="12" t="str">
        <f t="shared" si="9"/>
        <v>Feb21</v>
      </c>
      <c r="Q18" s="21">
        <f>J18/J37</f>
        <v>2.7498601726918288</v>
      </c>
      <c r="R18" s="21">
        <f t="shared" ref="Q18:U18" si="11">K18/K37</f>
        <v>3.0178970848314659</v>
      </c>
      <c r="S18" s="21">
        <f t="shared" si="11"/>
        <v>3.0049196669704914</v>
      </c>
      <c r="T18" s="21">
        <f t="shared" si="11"/>
        <v>5.7197091591990041</v>
      </c>
      <c r="U18" s="21">
        <f t="shared" si="11"/>
        <v>4.5781455848058554</v>
      </c>
    </row>
    <row r="19" spans="1:21" x14ac:dyDescent="0.25">
      <c r="A19" t="str">
        <f t="shared" si="0"/>
        <v>Mar21Latinx</v>
      </c>
      <c r="B19" s="44" t="s">
        <v>51</v>
      </c>
      <c r="C19" s="6" t="s">
        <v>26</v>
      </c>
      <c r="D19" s="3">
        <v>107</v>
      </c>
      <c r="E19" s="24">
        <v>2647</v>
      </c>
      <c r="F19" s="3">
        <v>390</v>
      </c>
      <c r="G19" s="3">
        <v>55</v>
      </c>
      <c r="H19" s="3">
        <v>384</v>
      </c>
      <c r="J19" s="20">
        <f t="shared" si="4"/>
        <v>4.3683275837432891</v>
      </c>
      <c r="K19" s="20">
        <f t="shared" si="5"/>
        <v>108.06507583335035</v>
      </c>
      <c r="L19" s="20">
        <f t="shared" si="6"/>
        <v>15.921941660372736</v>
      </c>
      <c r="M19" s="20">
        <f t="shared" si="7"/>
        <v>2.2454020290269243</v>
      </c>
      <c r="N19" s="20">
        <f t="shared" si="8"/>
        <v>15.676988711751617</v>
      </c>
      <c r="P19" s="12" t="str">
        <f t="shared" si="9"/>
        <v>Mar21</v>
      </c>
      <c r="Q19" s="21">
        <f t="shared" ref="Q19:U19" si="12">J19/J38</f>
        <v>2.6154225642491173</v>
      </c>
      <c r="R19" s="21">
        <f t="shared" si="12"/>
        <v>3.1889944697109622</v>
      </c>
      <c r="S19" s="21">
        <f t="shared" si="12"/>
        <v>3.6664802302557713</v>
      </c>
      <c r="T19" s="21">
        <f t="shared" si="12"/>
        <v>5.0414103166016861</v>
      </c>
      <c r="U19" s="21">
        <f t="shared" si="12"/>
        <v>4.3099849237292336</v>
      </c>
    </row>
    <row r="20" spans="1:21" x14ac:dyDescent="0.25">
      <c r="A20" t="str">
        <f t="shared" si="0"/>
        <v>Apr21Latinx</v>
      </c>
      <c r="B20" s="44" t="s">
        <v>52</v>
      </c>
      <c r="C20" s="6" t="s">
        <v>26</v>
      </c>
      <c r="D20" s="3">
        <v>84</v>
      </c>
      <c r="E20" s="24">
        <v>1801</v>
      </c>
      <c r="F20" s="3">
        <v>302</v>
      </c>
      <c r="G20" s="3">
        <v>32</v>
      </c>
      <c r="H20" s="3">
        <v>315</v>
      </c>
      <c r="J20" s="20">
        <f t="shared" si="4"/>
        <v>3.4293412806956667</v>
      </c>
      <c r="K20" s="20">
        <f t="shared" si="5"/>
        <v>73.526710077772563</v>
      </c>
      <c r="L20" s="20">
        <f t="shared" si="6"/>
        <v>12.329298413929658</v>
      </c>
      <c r="M20" s="20">
        <f t="shared" si="7"/>
        <v>1.3064157259793014</v>
      </c>
      <c r="N20" s="20">
        <f t="shared" si="8"/>
        <v>12.860029802608748</v>
      </c>
      <c r="P20" s="12" t="str">
        <f t="shared" si="9"/>
        <v>Apr21</v>
      </c>
      <c r="Q20" s="21">
        <f>J20/J39</f>
        <v>2.3691103026268068</v>
      </c>
      <c r="R20" s="21">
        <f t="shared" ref="Q20:U20" si="13">K20/K39</f>
        <v>2.8793594017546416</v>
      </c>
      <c r="S20" s="21">
        <f t="shared" si="13"/>
        <v>3.0198464441924813</v>
      </c>
      <c r="T20" s="21">
        <f t="shared" si="13"/>
        <v>5.0283157443507722</v>
      </c>
      <c r="U20" s="21">
        <f t="shared" si="13"/>
        <v>3.4998220379714184</v>
      </c>
    </row>
    <row r="21" spans="1:21" x14ac:dyDescent="0.25">
      <c r="A21" t="str">
        <f t="shared" si="0"/>
        <v/>
      </c>
    </row>
    <row r="22" spans="1:21" x14ac:dyDescent="0.25">
      <c r="A22" t="str">
        <f t="shared" si="0"/>
        <v>White</v>
      </c>
      <c r="B22" s="6" t="s">
        <v>4</v>
      </c>
      <c r="C22" s="6"/>
      <c r="D22" s="6"/>
      <c r="E22" s="6"/>
      <c r="F22" s="6"/>
      <c r="G22" s="6"/>
      <c r="H22" s="6"/>
      <c r="J22" t="s">
        <v>4</v>
      </c>
    </row>
    <row r="23" spans="1:21" x14ac:dyDescent="0.25">
      <c r="A23" t="str">
        <f t="shared" si="0"/>
        <v>Month, Year of Arrest dateRace</v>
      </c>
      <c r="B23" s="6" t="s">
        <v>10</v>
      </c>
      <c r="C23" s="6" t="s">
        <v>1</v>
      </c>
      <c r="D23" s="3">
        <v>0</v>
      </c>
      <c r="E23" s="3" t="s">
        <v>11</v>
      </c>
      <c r="F23" s="3" t="s">
        <v>12</v>
      </c>
      <c r="G23" s="3" t="s">
        <v>13</v>
      </c>
      <c r="H23" s="3" t="s">
        <v>14</v>
      </c>
      <c r="J23" s="2">
        <v>0</v>
      </c>
      <c r="K23" s="2" t="s">
        <v>11</v>
      </c>
      <c r="L23" s="2" t="s">
        <v>12</v>
      </c>
      <c r="M23" s="2" t="s">
        <v>13</v>
      </c>
      <c r="N23" s="2" t="s">
        <v>14</v>
      </c>
    </row>
    <row r="24" spans="1:21" x14ac:dyDescent="0.25">
      <c r="A24" t="str">
        <f t="shared" si="0"/>
        <v>Jan20White</v>
      </c>
      <c r="B24" s="44" t="s">
        <v>37</v>
      </c>
      <c r="C24" s="6" t="s">
        <v>4</v>
      </c>
      <c r="D24" s="3">
        <v>109</v>
      </c>
      <c r="E24" s="3">
        <v>981</v>
      </c>
      <c r="F24" s="3">
        <v>177</v>
      </c>
      <c r="G24" s="3">
        <v>14</v>
      </c>
      <c r="H24" s="3">
        <v>107</v>
      </c>
      <c r="J24" s="20">
        <f>(D24/SUMIF($B$44:$B$48,$C24,$C$44:$C$48))*100000</f>
        <v>4.0456407664002487</v>
      </c>
      <c r="K24" s="20">
        <f t="shared" ref="K24:N35" si="14">(E24/SUMIF($B$44:$B$48,$C24,$C$44:$C$48))*100000</f>
        <v>36.41076689760223</v>
      </c>
      <c r="L24" s="20">
        <f t="shared" si="14"/>
        <v>6.5695267491086602</v>
      </c>
      <c r="M24" s="20">
        <f t="shared" si="14"/>
        <v>0.51962358467526126</v>
      </c>
      <c r="N24" s="20">
        <f t="shared" si="14"/>
        <v>3.9714088257323543</v>
      </c>
    </row>
    <row r="25" spans="1:21" x14ac:dyDescent="0.25">
      <c r="A25" t="str">
        <f t="shared" si="0"/>
        <v>Feb20White</v>
      </c>
      <c r="B25" s="44" t="s">
        <v>38</v>
      </c>
      <c r="C25" s="6" t="s">
        <v>4</v>
      </c>
      <c r="D25" s="3">
        <v>80</v>
      </c>
      <c r="E25" s="3">
        <v>1018</v>
      </c>
      <c r="F25" s="3">
        <v>163</v>
      </c>
      <c r="G25" s="3">
        <v>13</v>
      </c>
      <c r="H25" s="3">
        <v>115</v>
      </c>
      <c r="J25" s="20">
        <f t="shared" ref="J25:J35" si="15">(D25/SUMIF($B$44:$B$48,$C25,$C$44:$C$48))*100000</f>
        <v>2.9692776267157783</v>
      </c>
      <c r="K25" s="20">
        <f t="shared" si="14"/>
        <v>37.784057799958283</v>
      </c>
      <c r="L25" s="20">
        <f t="shared" si="14"/>
        <v>6.0499031644333989</v>
      </c>
      <c r="M25" s="20">
        <f t="shared" si="14"/>
        <v>0.48250761434131406</v>
      </c>
      <c r="N25" s="20">
        <f t="shared" si="14"/>
        <v>4.2683365884039315</v>
      </c>
      <c r="R25" s="5"/>
    </row>
    <row r="26" spans="1:21" x14ac:dyDescent="0.25">
      <c r="A26" t="str">
        <f t="shared" si="0"/>
        <v>Mar20White</v>
      </c>
      <c r="B26" s="44" t="s">
        <v>39</v>
      </c>
      <c r="C26" s="6" t="s">
        <v>4</v>
      </c>
      <c r="D26" s="3">
        <v>61</v>
      </c>
      <c r="E26" s="3">
        <v>848</v>
      </c>
      <c r="F26" s="3">
        <v>133</v>
      </c>
      <c r="G26" s="3">
        <v>6</v>
      </c>
      <c r="H26" s="3">
        <v>84</v>
      </c>
      <c r="J26" s="20">
        <f t="shared" si="15"/>
        <v>2.2640741903707808</v>
      </c>
      <c r="K26" s="20">
        <f t="shared" si="14"/>
        <v>31.474342843187252</v>
      </c>
      <c r="L26" s="20">
        <f t="shared" si="14"/>
        <v>4.9364240544149816</v>
      </c>
      <c r="M26" s="20">
        <f t="shared" si="14"/>
        <v>0.22269582200368337</v>
      </c>
      <c r="N26" s="20">
        <f t="shared" si="14"/>
        <v>3.1177415080515676</v>
      </c>
      <c r="R26" s="5"/>
    </row>
    <row r="27" spans="1:21" x14ac:dyDescent="0.25">
      <c r="A27" t="str">
        <f t="shared" si="0"/>
        <v>Apr20White</v>
      </c>
      <c r="B27" s="44" t="s">
        <v>40</v>
      </c>
      <c r="C27" s="6" t="s">
        <v>4</v>
      </c>
      <c r="D27" s="3">
        <v>23</v>
      </c>
      <c r="E27" s="3">
        <v>440</v>
      </c>
      <c r="F27" s="3">
        <v>95</v>
      </c>
      <c r="G27" s="3">
        <v>5</v>
      </c>
      <c r="H27" s="3">
        <v>81</v>
      </c>
      <c r="J27" s="20">
        <f t="shared" si="15"/>
        <v>0.85366731768078641</v>
      </c>
      <c r="K27" s="20">
        <f>(E27/SUMIF($B$44:$B$48,$C27,$C$44:$C$48))*100000</f>
        <v>16.331026946936781</v>
      </c>
      <c r="L27" s="20">
        <f t="shared" si="14"/>
        <v>3.526017181724987</v>
      </c>
      <c r="M27" s="20">
        <f t="shared" si="14"/>
        <v>0.18557985166973615</v>
      </c>
      <c r="N27" s="20">
        <f t="shared" si="14"/>
        <v>3.0063935970497258</v>
      </c>
      <c r="R27" s="5"/>
    </row>
    <row r="28" spans="1:21" x14ac:dyDescent="0.25">
      <c r="A28" t="str">
        <f t="shared" si="0"/>
        <v>May20White</v>
      </c>
      <c r="B28" s="44" t="s">
        <v>41</v>
      </c>
      <c r="C28" s="6" t="s">
        <v>4</v>
      </c>
      <c r="D28" s="3">
        <v>25</v>
      </c>
      <c r="E28" s="3">
        <v>741</v>
      </c>
      <c r="F28" s="3">
        <v>130</v>
      </c>
      <c r="G28" s="3">
        <v>7</v>
      </c>
      <c r="H28" s="3">
        <v>110</v>
      </c>
      <c r="J28" s="20">
        <f t="shared" si="15"/>
        <v>0.92789925834868081</v>
      </c>
      <c r="K28" s="20">
        <f t="shared" si="14"/>
        <v>27.502934017454901</v>
      </c>
      <c r="L28" s="20">
        <f t="shared" si="14"/>
        <v>4.8250761434131402</v>
      </c>
      <c r="M28" s="20">
        <f t="shared" si="14"/>
        <v>0.25981179233763063</v>
      </c>
      <c r="N28" s="20">
        <f t="shared" si="14"/>
        <v>4.0827567367341953</v>
      </c>
      <c r="R28" s="5"/>
    </row>
    <row r="29" spans="1:21" x14ac:dyDescent="0.25">
      <c r="A29" t="str">
        <f t="shared" si="0"/>
        <v>Jun20White</v>
      </c>
      <c r="B29" s="44" t="s">
        <v>42</v>
      </c>
      <c r="C29" s="6" t="s">
        <v>4</v>
      </c>
      <c r="D29" s="3">
        <v>10</v>
      </c>
      <c r="E29" s="3">
        <v>448</v>
      </c>
      <c r="F29" s="3">
        <v>100</v>
      </c>
      <c r="G29" s="3">
        <v>8</v>
      </c>
      <c r="H29" s="3">
        <v>97</v>
      </c>
      <c r="J29" s="20">
        <f t="shared" si="15"/>
        <v>0.37115970333947229</v>
      </c>
      <c r="K29" s="20">
        <f t="shared" si="14"/>
        <v>16.62795470960836</v>
      </c>
      <c r="L29" s="20">
        <f t="shared" si="14"/>
        <v>3.7115970333947232</v>
      </c>
      <c r="M29" s="20">
        <f t="shared" si="14"/>
        <v>0.29692776267157783</v>
      </c>
      <c r="N29" s="20">
        <f t="shared" si="14"/>
        <v>3.6002491223928814</v>
      </c>
      <c r="R29" s="5"/>
    </row>
    <row r="30" spans="1:21" x14ac:dyDescent="0.25">
      <c r="A30" t="str">
        <f t="shared" si="0"/>
        <v>Jul20White</v>
      </c>
      <c r="B30" s="44" t="s">
        <v>43</v>
      </c>
      <c r="C30" s="6" t="s">
        <v>4</v>
      </c>
      <c r="D30" s="3">
        <v>20</v>
      </c>
      <c r="E30" s="3">
        <v>473</v>
      </c>
      <c r="F30" s="3">
        <v>99</v>
      </c>
      <c r="G30" s="3">
        <v>3</v>
      </c>
      <c r="H30" s="3">
        <v>80</v>
      </c>
      <c r="J30" s="20">
        <f t="shared" si="15"/>
        <v>0.74231940667894458</v>
      </c>
      <c r="K30" s="20">
        <f t="shared" si="14"/>
        <v>17.555853967957042</v>
      </c>
      <c r="L30" s="20">
        <f t="shared" si="14"/>
        <v>3.6744810630607758</v>
      </c>
      <c r="M30" s="20">
        <f t="shared" si="14"/>
        <v>0.11134791100184169</v>
      </c>
      <c r="N30" s="20">
        <f t="shared" si="14"/>
        <v>2.9692776267157783</v>
      </c>
      <c r="R30" s="5"/>
    </row>
    <row r="31" spans="1:21" x14ac:dyDescent="0.25">
      <c r="A31" t="str">
        <f t="shared" si="0"/>
        <v>Aug20White</v>
      </c>
      <c r="B31" s="44" t="s">
        <v>44</v>
      </c>
      <c r="C31" s="6" t="s">
        <v>4</v>
      </c>
      <c r="D31" s="3">
        <v>25</v>
      </c>
      <c r="E31" s="3">
        <v>617</v>
      </c>
      <c r="F31" s="3">
        <v>130</v>
      </c>
      <c r="G31" s="3">
        <v>5</v>
      </c>
      <c r="H31" s="3">
        <v>100</v>
      </c>
      <c r="J31" s="20">
        <f t="shared" si="15"/>
        <v>0.92789925834868081</v>
      </c>
      <c r="K31" s="20">
        <f t="shared" si="14"/>
        <v>22.900553696045442</v>
      </c>
      <c r="L31" s="20">
        <f t="shared" si="14"/>
        <v>4.8250761434131402</v>
      </c>
      <c r="M31" s="20">
        <f t="shared" si="14"/>
        <v>0.18557985166973615</v>
      </c>
      <c r="N31" s="20">
        <f t="shared" si="14"/>
        <v>3.7115970333947232</v>
      </c>
      <c r="R31" s="5"/>
    </row>
    <row r="32" spans="1:21" x14ac:dyDescent="0.25">
      <c r="A32" t="str">
        <f t="shared" si="0"/>
        <v>Sep20White</v>
      </c>
      <c r="B32" s="44" t="s">
        <v>45</v>
      </c>
      <c r="C32" s="6" t="s">
        <v>4</v>
      </c>
      <c r="D32" s="3">
        <v>22</v>
      </c>
      <c r="E32" s="3">
        <v>742</v>
      </c>
      <c r="F32" s="3">
        <v>125</v>
      </c>
      <c r="G32" s="3">
        <v>13</v>
      </c>
      <c r="H32" s="3">
        <v>96</v>
      </c>
      <c r="J32" s="20">
        <f t="shared" si="15"/>
        <v>0.8165513473468391</v>
      </c>
      <c r="K32" s="20">
        <f t="shared" si="14"/>
        <v>27.540049987788844</v>
      </c>
      <c r="L32" s="20">
        <f t="shared" si="14"/>
        <v>4.6394962917434039</v>
      </c>
      <c r="M32" s="20">
        <f t="shared" si="14"/>
        <v>0.48250761434131406</v>
      </c>
      <c r="N32" s="20">
        <f t="shared" si="14"/>
        <v>3.563133152058934</v>
      </c>
      <c r="R32" s="5"/>
    </row>
    <row r="33" spans="1:18" x14ac:dyDescent="0.25">
      <c r="A33" t="str">
        <f t="shared" si="0"/>
        <v>Oct20White</v>
      </c>
      <c r="B33" s="44" t="s">
        <v>46</v>
      </c>
      <c r="C33" s="6" t="s">
        <v>4</v>
      </c>
      <c r="D33" s="3">
        <v>39</v>
      </c>
      <c r="E33" s="3">
        <v>872</v>
      </c>
      <c r="F33" s="3">
        <v>154</v>
      </c>
      <c r="G33" s="3">
        <v>5</v>
      </c>
      <c r="H33" s="3">
        <v>89</v>
      </c>
      <c r="J33" s="20">
        <f t="shared" si="15"/>
        <v>1.447522843023942</v>
      </c>
      <c r="K33" s="20">
        <f t="shared" si="14"/>
        <v>32.36512613120199</v>
      </c>
      <c r="L33" s="20">
        <f t="shared" si="14"/>
        <v>5.7158594314278739</v>
      </c>
      <c r="M33" s="20">
        <f t="shared" si="14"/>
        <v>0.18557985166973615</v>
      </c>
      <c r="N33" s="20">
        <f t="shared" si="14"/>
        <v>3.3033213597213038</v>
      </c>
      <c r="R33" s="5"/>
    </row>
    <row r="34" spans="1:18" x14ac:dyDescent="0.25">
      <c r="A34" t="str">
        <f t="shared" si="0"/>
        <v>Nov20White</v>
      </c>
      <c r="B34" s="44" t="s">
        <v>47</v>
      </c>
      <c r="C34" s="6" t="s">
        <v>4</v>
      </c>
      <c r="D34" s="3">
        <v>50</v>
      </c>
      <c r="E34" s="3">
        <v>764</v>
      </c>
      <c r="F34" s="3">
        <v>133</v>
      </c>
      <c r="G34" s="3">
        <v>10</v>
      </c>
      <c r="H34" s="3">
        <v>89</v>
      </c>
      <c r="J34" s="20">
        <f t="shared" si="15"/>
        <v>1.8557985166973616</v>
      </c>
      <c r="K34" s="20">
        <f t="shared" si="14"/>
        <v>28.356601335135686</v>
      </c>
      <c r="L34" s="20">
        <f t="shared" si="14"/>
        <v>4.9364240544149816</v>
      </c>
      <c r="M34" s="20">
        <f t="shared" si="14"/>
        <v>0.37115970333947229</v>
      </c>
      <c r="N34" s="20">
        <f t="shared" si="14"/>
        <v>3.3033213597213038</v>
      </c>
      <c r="R34" s="5"/>
    </row>
    <row r="35" spans="1:18" x14ac:dyDescent="0.25">
      <c r="A35" t="str">
        <f t="shared" si="0"/>
        <v>Dec20White</v>
      </c>
      <c r="B35" s="44" t="s">
        <v>48</v>
      </c>
      <c r="C35" s="6" t="s">
        <v>4</v>
      </c>
      <c r="D35" s="3">
        <v>34</v>
      </c>
      <c r="E35" s="3">
        <v>788</v>
      </c>
      <c r="F35" s="3">
        <v>144</v>
      </c>
      <c r="G35" s="3">
        <v>7</v>
      </c>
      <c r="H35" s="3">
        <v>90</v>
      </c>
      <c r="J35" s="20">
        <f t="shared" si="15"/>
        <v>1.2619429913542057</v>
      </c>
      <c r="K35" s="20">
        <f t="shared" si="14"/>
        <v>29.247384623150417</v>
      </c>
      <c r="L35" s="20">
        <f t="shared" si="14"/>
        <v>5.3446997280884014</v>
      </c>
      <c r="M35" s="20">
        <f t="shared" si="14"/>
        <v>0.25981179233763063</v>
      </c>
      <c r="N35" s="20">
        <f t="shared" si="14"/>
        <v>3.3404373300552503</v>
      </c>
      <c r="R35" s="5"/>
    </row>
    <row r="36" spans="1:18" x14ac:dyDescent="0.25">
      <c r="A36" t="str">
        <f t="shared" si="0"/>
        <v>Jan21White</v>
      </c>
      <c r="B36" s="44" t="s">
        <v>49</v>
      </c>
      <c r="C36" s="6" t="s">
        <v>4</v>
      </c>
      <c r="D36" s="3">
        <v>42</v>
      </c>
      <c r="E36" s="3">
        <v>924</v>
      </c>
      <c r="F36" s="3">
        <v>142</v>
      </c>
      <c r="G36" s="3">
        <v>9</v>
      </c>
      <c r="H36" s="3">
        <v>74</v>
      </c>
      <c r="J36" s="20">
        <f t="shared" ref="J36:J39" si="16">(D36/SUMIF($B$44:$B$48,$C36,$C$44:$C$48))*100000</f>
        <v>1.5588707540257838</v>
      </c>
      <c r="K36" s="20">
        <f t="shared" ref="K36:K39" si="17">(E36/SUMIF($B$44:$B$48,$C36,$C$44:$C$48))*100000</f>
        <v>34.295156588567245</v>
      </c>
      <c r="L36" s="20">
        <f t="shared" ref="L36:L39" si="18">(F36/SUMIF($B$44:$B$48,$C36,$C$44:$C$48))*100000</f>
        <v>5.2704677874205066</v>
      </c>
      <c r="M36" s="20">
        <f t="shared" ref="M36:M39" si="19">(G36/SUMIF($B$44:$B$48,$C36,$C$44:$C$48))*100000</f>
        <v>0.33404373300552509</v>
      </c>
      <c r="N36" s="20">
        <f t="shared" ref="N36:N39" si="20">(H36/SUMIF($B$44:$B$48,$C36,$C$44:$C$48))*100000</f>
        <v>2.7465818047120951</v>
      </c>
      <c r="R36" s="5"/>
    </row>
    <row r="37" spans="1:18" x14ac:dyDescent="0.25">
      <c r="A37" t="str">
        <f t="shared" si="0"/>
        <v>Feb21White</v>
      </c>
      <c r="B37" s="44" t="s">
        <v>50</v>
      </c>
      <c r="C37" s="6" t="s">
        <v>4</v>
      </c>
      <c r="D37" s="3">
        <v>42</v>
      </c>
      <c r="E37" s="3">
        <v>831</v>
      </c>
      <c r="F37" s="3">
        <v>138</v>
      </c>
      <c r="G37" s="3">
        <v>10</v>
      </c>
      <c r="H37" s="3">
        <v>74</v>
      </c>
      <c r="J37" s="20">
        <f t="shared" si="16"/>
        <v>1.5588707540257838</v>
      </c>
      <c r="K37" s="20">
        <f t="shared" si="17"/>
        <v>30.843371347510146</v>
      </c>
      <c r="L37" s="20">
        <f t="shared" si="18"/>
        <v>5.1220039060847178</v>
      </c>
      <c r="M37" s="20">
        <f t="shared" si="19"/>
        <v>0.37115970333947229</v>
      </c>
      <c r="N37" s="20">
        <f t="shared" si="20"/>
        <v>2.7465818047120951</v>
      </c>
      <c r="R37" s="5"/>
    </row>
    <row r="38" spans="1:18" x14ac:dyDescent="0.25">
      <c r="A38" t="str">
        <f t="shared" si="0"/>
        <v>Mar21White</v>
      </c>
      <c r="B38" s="44" t="s">
        <v>51</v>
      </c>
      <c r="C38" s="6" t="s">
        <v>4</v>
      </c>
      <c r="D38" s="3">
        <v>45</v>
      </c>
      <c r="E38" s="3">
        <v>913</v>
      </c>
      <c r="F38" s="3">
        <v>117</v>
      </c>
      <c r="G38" s="3">
        <v>12</v>
      </c>
      <c r="H38" s="3">
        <v>98</v>
      </c>
      <c r="J38" s="20">
        <f t="shared" si="16"/>
        <v>1.6702186650276252</v>
      </c>
      <c r="K38" s="20">
        <f t="shared" si="17"/>
        <v>33.886880914893823</v>
      </c>
      <c r="L38" s="20">
        <f t="shared" si="18"/>
        <v>4.3425685290718263</v>
      </c>
      <c r="M38" s="20">
        <f t="shared" si="19"/>
        <v>0.44539164400736675</v>
      </c>
      <c r="N38" s="20">
        <f t="shared" si="20"/>
        <v>3.6373650927268288</v>
      </c>
      <c r="R38" s="5"/>
    </row>
    <row r="39" spans="1:18" x14ac:dyDescent="0.25">
      <c r="A39" t="str">
        <f t="shared" si="0"/>
        <v>Apr21White</v>
      </c>
      <c r="B39" s="44" t="s">
        <v>52</v>
      </c>
      <c r="C39" s="6" t="s">
        <v>4</v>
      </c>
      <c r="D39" s="3">
        <v>39</v>
      </c>
      <c r="E39" s="3">
        <v>688</v>
      </c>
      <c r="F39" s="3">
        <v>110</v>
      </c>
      <c r="G39" s="3">
        <v>7</v>
      </c>
      <c r="H39" s="3">
        <v>99</v>
      </c>
      <c r="J39" s="20">
        <f t="shared" si="16"/>
        <v>1.447522843023942</v>
      </c>
      <c r="K39" s="20">
        <f t="shared" si="17"/>
        <v>25.535787589755696</v>
      </c>
      <c r="L39" s="20">
        <f t="shared" si="18"/>
        <v>4.0827567367341953</v>
      </c>
      <c r="M39" s="20">
        <f t="shared" si="19"/>
        <v>0.25981179233763063</v>
      </c>
      <c r="N39" s="20">
        <f t="shared" si="20"/>
        <v>3.6744810630607758</v>
      </c>
      <c r="R39" s="5"/>
    </row>
    <row r="41" spans="1:18" x14ac:dyDescent="0.25">
      <c r="B41" s="1" t="s">
        <v>0</v>
      </c>
      <c r="C41" s="2"/>
    </row>
    <row r="42" spans="1:18" x14ac:dyDescent="0.25">
      <c r="B42" s="3"/>
      <c r="C42" s="3" t="s">
        <v>2</v>
      </c>
    </row>
    <row r="43" spans="1:18" x14ac:dyDescent="0.25">
      <c r="B43" s="13" t="s">
        <v>5</v>
      </c>
      <c r="C43" s="3" t="s">
        <v>6</v>
      </c>
    </row>
    <row r="44" spans="1:18" x14ac:dyDescent="0.25">
      <c r="B44" s="3" t="s">
        <v>4</v>
      </c>
      <c r="C44" s="3">
        <v>2694258</v>
      </c>
    </row>
    <row r="45" spans="1:18" x14ac:dyDescent="0.25">
      <c r="B45" s="3" t="s">
        <v>3</v>
      </c>
      <c r="C45" s="3">
        <v>1849077</v>
      </c>
    </row>
    <row r="46" spans="1:18" x14ac:dyDescent="0.25">
      <c r="B46" s="3" t="s">
        <v>26</v>
      </c>
      <c r="C46" s="3">
        <v>2449450</v>
      </c>
    </row>
    <row r="47" spans="1:18" x14ac:dyDescent="0.25">
      <c r="B47" s="3" t="s">
        <v>8</v>
      </c>
      <c r="C47" s="3">
        <v>1405963</v>
      </c>
    </row>
    <row r="48" spans="1:18" x14ac:dyDescent="0.25">
      <c r="B48" s="3" t="s">
        <v>9</v>
      </c>
      <c r="C48" s="3">
        <v>8398748</v>
      </c>
    </row>
    <row r="52" spans="2:5" x14ac:dyDescent="0.25">
      <c r="B52" s="4"/>
      <c r="E52" s="5"/>
    </row>
    <row r="53" spans="2:5" x14ac:dyDescent="0.25">
      <c r="B53" s="4"/>
      <c r="E53" s="5"/>
    </row>
    <row r="54" spans="2:5" x14ac:dyDescent="0.25">
      <c r="B54" s="4"/>
      <c r="E54" s="5"/>
    </row>
    <row r="55" spans="2:5" x14ac:dyDescent="0.25">
      <c r="B55" s="4"/>
      <c r="E55" s="5"/>
    </row>
    <row r="56" spans="2:5" x14ac:dyDescent="0.25">
      <c r="B56" s="4"/>
      <c r="E56" s="5"/>
    </row>
    <row r="57" spans="2:5" x14ac:dyDescent="0.25">
      <c r="B57" s="4"/>
      <c r="E57" s="5"/>
    </row>
    <row r="58" spans="2:5" x14ac:dyDescent="0.25">
      <c r="B58" s="4"/>
      <c r="E58" s="5"/>
    </row>
    <row r="59" spans="2:5" x14ac:dyDescent="0.25">
      <c r="B59" s="4"/>
      <c r="E59" s="5"/>
    </row>
    <row r="60" spans="2:5" x14ac:dyDescent="0.25">
      <c r="B60" s="4"/>
      <c r="E60" s="5"/>
    </row>
    <row r="61" spans="2:5" x14ac:dyDescent="0.25">
      <c r="B61" s="4"/>
      <c r="E61" s="5"/>
    </row>
    <row r="62" spans="2:5" x14ac:dyDescent="0.25">
      <c r="B62" s="4"/>
    </row>
  </sheetData>
  <mergeCells count="1">
    <mergeCell ref="E1:H2"/>
  </mergeCells>
  <phoneticPr fontId="3" type="noConversion"/>
  <hyperlinks>
    <hyperlink ref="E1" r:id="rId1" xr:uid="{301AC291-3D9D-4FE9-A925-1D61B3CA150B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FBE16-CA6D-430C-9ED4-BCE431FF5573}">
  <sheetPr>
    <tabColor theme="8" tint="-0.249977111117893"/>
  </sheetPr>
  <dimension ref="A1:AC107"/>
  <sheetViews>
    <sheetView showGridLines="0" zoomScale="85" zoomScaleNormal="85" workbookViewId="0"/>
  </sheetViews>
  <sheetFormatPr defaultRowHeight="15" x14ac:dyDescent="0.25"/>
  <cols>
    <col min="1" max="1" width="9.7109375" bestFit="1" customWidth="1"/>
    <col min="13" max="13" width="6.85546875" customWidth="1"/>
    <col min="14" max="24" width="5.7109375" customWidth="1"/>
    <col min="25" max="25" width="6.42578125" bestFit="1" customWidth="1"/>
    <col min="26" max="26" width="5.85546875" bestFit="1" customWidth="1"/>
    <col min="27" max="27" width="6.28515625" bestFit="1" customWidth="1"/>
    <col min="28" max="28" width="6.5703125" bestFit="1" customWidth="1"/>
    <col min="29" max="29" width="6.140625" bestFit="1" customWidth="1"/>
  </cols>
  <sheetData>
    <row r="1" spans="1:6" x14ac:dyDescent="0.25">
      <c r="A1" s="9" t="s">
        <v>36</v>
      </c>
    </row>
    <row r="2" spans="1:6" x14ac:dyDescent="0.25">
      <c r="A2" s="10" t="str">
        <f>'1. Latinx OCA'!P3</f>
        <v>Latinx / White</v>
      </c>
      <c r="B2" s="10"/>
      <c r="C2" s="10"/>
      <c r="D2" s="10"/>
      <c r="E2" s="10"/>
      <c r="F2" s="10"/>
    </row>
    <row r="3" spans="1:6" x14ac:dyDescent="0.25">
      <c r="A3" s="10"/>
      <c r="B3" s="11">
        <f>'1. Black OCA'!Q4</f>
        <v>0</v>
      </c>
      <c r="C3" s="11" t="str">
        <f>'1. Black OCA'!R4</f>
        <v>Misd</v>
      </c>
      <c r="D3" s="11" t="str">
        <f>'1. Black OCA'!S4</f>
        <v>NVFO</v>
      </c>
      <c r="E3" s="11" t="str">
        <f>'1. Black OCA'!T4</f>
        <v>V &amp; I</v>
      </c>
      <c r="F3" s="11" t="str">
        <f>'1. Black OCA'!U4</f>
        <v>VFO</v>
      </c>
    </row>
    <row r="4" spans="1:6" x14ac:dyDescent="0.25">
      <c r="A4" s="14" t="s">
        <v>37</v>
      </c>
      <c r="B4" s="23">
        <f>'1. Latinx OCA'!Q5</f>
        <v>4.2282253664509213</v>
      </c>
      <c r="C4" s="23">
        <f>'1. Latinx OCA'!R5</f>
        <v>3.04530896188828</v>
      </c>
      <c r="D4" s="23">
        <f>'1. Latinx OCA'!S5</f>
        <v>2.7840392256857385</v>
      </c>
      <c r="E4" s="23">
        <f>'1. Latinx OCA'!T5</f>
        <v>11.627980158811162</v>
      </c>
      <c r="F4" s="23">
        <f>'1. Latinx OCA'!U5</f>
        <v>3.6596269961805263</v>
      </c>
    </row>
    <row r="5" spans="1:6" x14ac:dyDescent="0.25">
      <c r="A5" s="14" t="s">
        <v>38</v>
      </c>
      <c r="B5" s="23">
        <f>'1. Latinx OCA'!Q6</f>
        <v>2.9423503847802568</v>
      </c>
      <c r="C5" s="23">
        <f>'1. Latinx OCA'!R6</f>
        <v>2.9983740586325438</v>
      </c>
      <c r="D5" s="23">
        <f>'1. Latinx OCA'!S6</f>
        <v>2.9961666666875382</v>
      </c>
      <c r="E5" s="23">
        <f>'1. Latinx OCA'!T6</f>
        <v>6.4304422499870446</v>
      </c>
      <c r="F5" s="23">
        <f>'1. Latinx OCA'!U6</f>
        <v>3.6537272555418387</v>
      </c>
    </row>
    <row r="6" spans="1:6" x14ac:dyDescent="0.25">
      <c r="A6" s="14" t="s">
        <v>39</v>
      </c>
      <c r="B6" s="23">
        <f>'1. Latinx OCA'!Q7</f>
        <v>2.1457925281988697</v>
      </c>
      <c r="C6" s="23">
        <f>'1. Latinx OCA'!R7</f>
        <v>2.9781504511794523</v>
      </c>
      <c r="D6" s="23">
        <f>'1. Latinx OCA'!S7</f>
        <v>3.0269137540006295</v>
      </c>
      <c r="E6" s="23">
        <f>'1. Latinx OCA'!T7</f>
        <v>7.5162844720243314</v>
      </c>
      <c r="F6" s="23">
        <f>'1. Latinx OCA'!U7</f>
        <v>4.8580863050888974</v>
      </c>
    </row>
    <row r="7" spans="1:6" x14ac:dyDescent="0.25">
      <c r="A7" s="14" t="s">
        <v>40</v>
      </c>
      <c r="B7" s="23">
        <f>'1. Latinx OCA'!Q8</f>
        <v>1.1477677242539805</v>
      </c>
      <c r="C7" s="23">
        <f>'1. Latinx OCA'!R8</f>
        <v>3.5723183516151118</v>
      </c>
      <c r="D7" s="23">
        <f>'1. Latinx OCA'!S8</f>
        <v>2.9293247313306638</v>
      </c>
      <c r="E7" s="23">
        <f>'1. Latinx OCA'!T8</f>
        <v>6.1596867868296972</v>
      </c>
      <c r="F7" s="23">
        <f>'1. Latinx OCA'!U8</f>
        <v>4.1146055917314772</v>
      </c>
    </row>
    <row r="8" spans="1:6" x14ac:dyDescent="0.25">
      <c r="A8" s="14" t="s">
        <v>41</v>
      </c>
      <c r="B8" s="23">
        <f>'1. Latinx OCA'!Q9</f>
        <v>3.7398098348608872</v>
      </c>
      <c r="C8" s="23">
        <f>'1. Latinx OCA'!R9</f>
        <v>3.3458487607273315</v>
      </c>
      <c r="D8" s="23">
        <f>'1. Latinx OCA'!S9</f>
        <v>3.7651931595318886</v>
      </c>
      <c r="E8" s="23">
        <f>'1. Latinx OCA'!T9</f>
        <v>7.0710690154932738</v>
      </c>
      <c r="F8" s="23">
        <f>'1. Latinx OCA'!U9</f>
        <v>4.2797823778621913</v>
      </c>
    </row>
    <row r="9" spans="1:6" x14ac:dyDescent="0.25">
      <c r="A9" s="14" t="s">
        <v>42</v>
      </c>
      <c r="B9" s="23">
        <f>'1. Latinx OCA'!Q10</f>
        <v>6.049692379922023</v>
      </c>
      <c r="C9" s="23">
        <f>'1. Latinx OCA'!R10</f>
        <v>3.1353316433280938</v>
      </c>
      <c r="D9" s="23">
        <f>'1. Latinx OCA'!S10</f>
        <v>3.4538243769009371</v>
      </c>
      <c r="E9" s="23">
        <f>'1. Latinx OCA'!T10</f>
        <v>4.262283267672335</v>
      </c>
      <c r="F9" s="23">
        <f>'1. Latinx OCA'!U10</f>
        <v>3.6513607241516244</v>
      </c>
    </row>
    <row r="10" spans="1:6" x14ac:dyDescent="0.25">
      <c r="A10" s="14" t="s">
        <v>43</v>
      </c>
      <c r="B10" s="23">
        <f>'1. Latinx OCA'!Q11</f>
        <v>2.6948629692379922</v>
      </c>
      <c r="C10" s="23">
        <f>'1. Latinx OCA'!R11</f>
        <v>2.7463719779695981</v>
      </c>
      <c r="D10" s="23">
        <f>'1. Latinx OCA'!S11</f>
        <v>2.4887623381130086</v>
      </c>
      <c r="E10" s="23">
        <f>'1. Latinx OCA'!T11</f>
        <v>9.5328485986650069</v>
      </c>
      <c r="F10" s="23">
        <f>'1. Latinx OCA'!U11</f>
        <v>4.3585283737165481</v>
      </c>
    </row>
    <row r="11" spans="1:6" x14ac:dyDescent="0.25">
      <c r="A11" s="14" t="s">
        <v>44</v>
      </c>
      <c r="B11" s="23">
        <f>'1. Latinx OCA'!Q12</f>
        <v>2.419876951968809</v>
      </c>
      <c r="C11" s="23">
        <f>'1. Latinx OCA'!R12</f>
        <v>2.8862389754217639</v>
      </c>
      <c r="D11" s="23">
        <f>'1. Latinx OCA'!S12</f>
        <v>3.2321433414408571</v>
      </c>
      <c r="E11" s="23">
        <f>'1. Latinx OCA'!T12</f>
        <v>6.5996644144603893</v>
      </c>
      <c r="F11" s="23">
        <f>'1. Latinx OCA'!U12</f>
        <v>4.168788021800812</v>
      </c>
    </row>
    <row r="12" spans="1:6" x14ac:dyDescent="0.25">
      <c r="A12" s="14" t="s">
        <v>45</v>
      </c>
      <c r="B12" s="23">
        <f>'1. Latinx OCA'!Q13</f>
        <v>3.7998067840832541</v>
      </c>
      <c r="C12" s="23">
        <f>'1. Latinx OCA'!R13</f>
        <v>2.6683279303748209</v>
      </c>
      <c r="D12" s="23">
        <f>'1. Latinx OCA'!S13</f>
        <v>3.4406250480720164</v>
      </c>
      <c r="E12" s="23">
        <f>'1. Latinx OCA'!T13</f>
        <v>3.4690543717035371</v>
      </c>
      <c r="F12" s="23">
        <f>'1. Latinx OCA'!U13</f>
        <v>4.6862200442956583</v>
      </c>
    </row>
    <row r="13" spans="1:6" x14ac:dyDescent="0.25">
      <c r="A13" s="14" t="s">
        <v>46</v>
      </c>
      <c r="B13" s="23">
        <f>'1. Latinx OCA'!Q14</f>
        <v>2.56653616117904</v>
      </c>
      <c r="C13" s="23">
        <f>'1. Latinx OCA'!R14</f>
        <v>2.710756656474651</v>
      </c>
      <c r="D13" s="23">
        <f>'1. Latinx OCA'!S14</f>
        <v>3.2712622314100193</v>
      </c>
      <c r="E13" s="23">
        <f>'1. Latinx OCA'!T14</f>
        <v>7.699608483537121</v>
      </c>
      <c r="F13" s="23">
        <f>'1. Latinx OCA'!U14</f>
        <v>4.7087493294183673</v>
      </c>
    </row>
    <row r="14" spans="1:6" x14ac:dyDescent="0.25">
      <c r="A14" s="14" t="s">
        <v>47</v>
      </c>
      <c r="B14" s="23">
        <f>'1. Latinx OCA'!Q15</f>
        <v>2.4638747147318787</v>
      </c>
      <c r="C14" s="23">
        <f>'1. Latinx OCA'!R15</f>
        <v>2.8794347358029619</v>
      </c>
      <c r="D14" s="23">
        <f>'1. Latinx OCA'!S15</f>
        <v>2.572049665284688</v>
      </c>
      <c r="E14" s="23">
        <f>'1. Latinx OCA'!T15</f>
        <v>3.2998322072301947</v>
      </c>
      <c r="F14" s="23">
        <f>'1. Latinx OCA'!U15</f>
        <v>4.4121351984313835</v>
      </c>
    </row>
    <row r="15" spans="1:6" x14ac:dyDescent="0.25">
      <c r="A15" s="14" t="s">
        <v>48</v>
      </c>
      <c r="B15" s="23">
        <f>'1. Latinx OCA'!Q16</f>
        <v>2.6204549880945662</v>
      </c>
      <c r="C15" s="23">
        <f>'1. Latinx OCA'!R16</f>
        <v>3.0918478591433507</v>
      </c>
      <c r="D15" s="23">
        <f>'1. Latinx OCA'!S16</f>
        <v>2.8186066770091243</v>
      </c>
      <c r="E15" s="23">
        <f>'1. Latinx OCA'!T16</f>
        <v>6.5996644144603893</v>
      </c>
      <c r="F15" s="23">
        <f>'1. Latinx OCA'!U16</f>
        <v>4.9008619077752149</v>
      </c>
    </row>
    <row r="16" spans="1:6" x14ac:dyDescent="0.25">
      <c r="A16" s="14" t="s">
        <v>49</v>
      </c>
      <c r="B16" s="23">
        <f>'1. Latinx OCA'!Q17</f>
        <v>2.56653616117904</v>
      </c>
      <c r="C16" s="23">
        <f>'1. Latinx OCA'!R17</f>
        <v>3.0117516177100976</v>
      </c>
      <c r="D16" s="23">
        <f>'1. Latinx OCA'!S17</f>
        <v>2.9977348924837686</v>
      </c>
      <c r="E16" s="23">
        <f>'1. Latinx OCA'!T17</f>
        <v>6.844096429810774</v>
      </c>
      <c r="F16" s="23">
        <f>'1. Latinx OCA'!U17</f>
        <v>5.0983894012610662</v>
      </c>
    </row>
    <row r="17" spans="1:29" x14ac:dyDescent="0.25">
      <c r="A17" s="14" t="s">
        <v>50</v>
      </c>
      <c r="B17" s="23">
        <f>'1. Latinx OCA'!Q18</f>
        <v>2.7498601726918288</v>
      </c>
      <c r="C17" s="23">
        <f>'1. Latinx OCA'!R18</f>
        <v>3.0178970848314659</v>
      </c>
      <c r="D17" s="23">
        <f>'1. Latinx OCA'!S18</f>
        <v>3.0049196669704914</v>
      </c>
      <c r="E17" s="23">
        <f>'1. Latinx OCA'!T18</f>
        <v>5.7197091591990041</v>
      </c>
      <c r="F17" s="23">
        <f>'1. Latinx OCA'!U18</f>
        <v>4.5781455848058554</v>
      </c>
    </row>
    <row r="18" spans="1:29" x14ac:dyDescent="0.25">
      <c r="A18" s="14" t="s">
        <v>51</v>
      </c>
      <c r="B18" s="23">
        <f>'1. Latinx OCA'!Q19</f>
        <v>2.6154225642491173</v>
      </c>
      <c r="C18" s="23">
        <f>'1. Latinx OCA'!R19</f>
        <v>3.1889944697109622</v>
      </c>
      <c r="D18" s="23">
        <f>'1. Latinx OCA'!S19</f>
        <v>3.6664802302557713</v>
      </c>
      <c r="E18" s="23">
        <f>'1. Latinx OCA'!T19</f>
        <v>5.0414103166016861</v>
      </c>
      <c r="F18" s="23">
        <f>'1. Latinx OCA'!U19</f>
        <v>4.3099849237292336</v>
      </c>
    </row>
    <row r="19" spans="1:29" x14ac:dyDescent="0.25">
      <c r="A19" s="14" t="s">
        <v>52</v>
      </c>
      <c r="B19" s="23">
        <f>'1. Latinx OCA'!Q20</f>
        <v>2.3691103026268068</v>
      </c>
      <c r="C19" s="23">
        <f>'1. Latinx OCA'!R20</f>
        <v>2.8793594017546416</v>
      </c>
      <c r="D19" s="23">
        <f>'1. Latinx OCA'!S20</f>
        <v>3.0198464441924813</v>
      </c>
      <c r="E19" s="23">
        <f>'1. Latinx OCA'!T20</f>
        <v>5.0283157443507722</v>
      </c>
      <c r="F19" s="23">
        <f>'1. Latinx OCA'!U20</f>
        <v>3.4998220379714184</v>
      </c>
    </row>
    <row r="21" spans="1:29" x14ac:dyDescent="0.25">
      <c r="A21" s="9" t="s">
        <v>22</v>
      </c>
    </row>
    <row r="22" spans="1:29" x14ac:dyDescent="0.25">
      <c r="A22" s="8" t="s">
        <v>11</v>
      </c>
    </row>
    <row r="23" spans="1:29" x14ac:dyDescent="0.25">
      <c r="B23" s="8" t="s">
        <v>26</v>
      </c>
      <c r="C23" s="8" t="s">
        <v>4</v>
      </c>
      <c r="M23" s="15" t="s">
        <v>11</v>
      </c>
      <c r="N23" s="45" t="s">
        <v>37</v>
      </c>
      <c r="O23" s="45" t="s">
        <v>38</v>
      </c>
      <c r="P23" s="45" t="s">
        <v>39</v>
      </c>
      <c r="Q23" s="45" t="s">
        <v>40</v>
      </c>
      <c r="R23" s="45" t="s">
        <v>41</v>
      </c>
      <c r="S23" s="45" t="s">
        <v>42</v>
      </c>
      <c r="T23" s="45" t="s">
        <v>43</v>
      </c>
      <c r="U23" s="45" t="s">
        <v>44</v>
      </c>
      <c r="V23" s="45" t="s">
        <v>45</v>
      </c>
      <c r="W23" s="45" t="s">
        <v>46</v>
      </c>
      <c r="X23" s="45" t="s">
        <v>47</v>
      </c>
      <c r="Y23" s="45" t="s">
        <v>48</v>
      </c>
      <c r="Z23" s="45" t="s">
        <v>49</v>
      </c>
      <c r="AA23" s="45" t="s">
        <v>50</v>
      </c>
      <c r="AB23" s="45" t="s">
        <v>51</v>
      </c>
      <c r="AC23" s="45" t="s">
        <v>52</v>
      </c>
    </row>
    <row r="24" spans="1:29" x14ac:dyDescent="0.25">
      <c r="C24">
        <v>1</v>
      </c>
      <c r="M24" s="16" t="s">
        <v>26</v>
      </c>
      <c r="N24" s="19">
        <f>INDEX('1. Latinx OCA'!$B$5:$H$1000,MATCH(N$23&amp;$M24,'1. Latinx OCA'!$A$5:$A$1000,0),MATCH($M$23,'1. Latinx OCA'!$B$4:$H$4,0))</f>
        <v>2716</v>
      </c>
      <c r="O24" s="19">
        <f>INDEX('1. Latinx OCA'!$B$5:$H$1000,MATCH(O$23&amp;$M24,'1. Latinx OCA'!$A$5:$A$1000,0),MATCH($M$23,'1. Latinx OCA'!$B$4:$H$4,0))</f>
        <v>2775</v>
      </c>
      <c r="P24" s="19">
        <f>INDEX('1. Latinx OCA'!$B$5:$H$1000,MATCH(P$23&amp;$M24,'1. Latinx OCA'!$A$5:$A$1000,0),MATCH($M$23,'1. Latinx OCA'!$B$4:$H$4,0))</f>
        <v>2296</v>
      </c>
      <c r="Q24" s="19">
        <f>INDEX('1. Latinx OCA'!$B$5:$H$1000,MATCH(Q$23&amp;$M24,'1. Latinx OCA'!$A$5:$A$1000,0),MATCH($M$23,'1. Latinx OCA'!$B$4:$H$4,0))</f>
        <v>1429</v>
      </c>
      <c r="R24" s="19">
        <f>INDEX('1. Latinx OCA'!$B$5:$H$1000,MATCH(R$23&amp;$M24,'1. Latinx OCA'!$A$5:$A$1000,0),MATCH($M$23,'1. Latinx OCA'!$B$4:$H$4,0))</f>
        <v>2254</v>
      </c>
      <c r="S24" s="19">
        <f>INDEX('1. Latinx OCA'!$B$5:$H$1000,MATCH(S$23&amp;$M24,'1. Latinx OCA'!$A$5:$A$1000,0),MATCH($M$23,'1. Latinx OCA'!$B$4:$H$4,0))</f>
        <v>1277</v>
      </c>
      <c r="T24" s="19">
        <f>INDEX('1. Latinx OCA'!$B$5:$H$1000,MATCH(T$23&amp;$M24,'1. Latinx OCA'!$A$5:$A$1000,0),MATCH($M$23,'1. Latinx OCA'!$B$4:$H$4,0))</f>
        <v>1181</v>
      </c>
      <c r="U24" s="19">
        <f>INDEX('1. Latinx OCA'!$B$5:$H$1000,MATCH(U$23&amp;$M24,'1. Latinx OCA'!$A$5:$A$1000,0),MATCH($M$23,'1. Latinx OCA'!$B$4:$H$4,0))</f>
        <v>1619</v>
      </c>
      <c r="V24" s="19">
        <f>INDEX('1. Latinx OCA'!$B$5:$H$1000,MATCH(V$23&amp;$M24,'1. Latinx OCA'!$A$5:$A$1000,0),MATCH($M$23,'1. Latinx OCA'!$B$4:$H$4,0))</f>
        <v>1800</v>
      </c>
      <c r="W24" s="19">
        <f>INDEX('1. Latinx OCA'!$B$5:$H$1000,MATCH(W$23&amp;$M24,'1. Latinx OCA'!$A$5:$A$1000,0),MATCH($M$23,'1. Latinx OCA'!$B$4:$H$4,0))</f>
        <v>2149</v>
      </c>
      <c r="X24" s="19">
        <f>INDEX('1. Latinx OCA'!$B$5:$H$1000,MATCH(X$23&amp;$M24,'1. Latinx OCA'!$A$5:$A$1000,0),MATCH($M$23,'1. Latinx OCA'!$B$4:$H$4,0))</f>
        <v>2000</v>
      </c>
      <c r="Y24" s="19">
        <f>INDEX('1. Latinx OCA'!$B$5:$H$1000,MATCH(Y$23&amp;$M24,'1. Latinx OCA'!$A$5:$A$1000,0),MATCH($M$23,'1. Latinx OCA'!$B$4:$H$4,0))</f>
        <v>2215</v>
      </c>
      <c r="Z24" s="19">
        <f>INDEX('1. Latinx OCA'!$B$5:$H$1000,MATCH(Z$23&amp;$M24,'1. Latinx OCA'!$A$5:$A$1000,0),MATCH($M$23,'1. Latinx OCA'!$B$4:$H$4,0))</f>
        <v>2530</v>
      </c>
      <c r="AA24" s="19">
        <f>INDEX('1. Latinx OCA'!$B$5:$H$1000,MATCH(AA$23&amp;$M24,'1. Latinx OCA'!$A$5:$A$1000,0),MATCH($M$23,'1. Latinx OCA'!$B$4:$H$4,0))</f>
        <v>2280</v>
      </c>
      <c r="AB24" s="19">
        <f>INDEX('1. Latinx OCA'!$B$5:$H$1000,MATCH(AB$23&amp;$M24,'1. Latinx OCA'!$A$5:$A$1000,0),MATCH($M$23,'1. Latinx OCA'!$B$4:$H$4,0))</f>
        <v>2647</v>
      </c>
      <c r="AC24" s="19">
        <f>INDEX('1. Latinx OCA'!$B$5:$H$1000,MATCH(AC$23&amp;$M24,'1. Latinx OCA'!$A$5:$A$1000,0),MATCH($M$23,'1. Latinx OCA'!$B$4:$H$4,0))</f>
        <v>1801</v>
      </c>
    </row>
    <row r="25" spans="1:29" x14ac:dyDescent="0.25">
      <c r="A25" s="45" t="s">
        <v>37</v>
      </c>
      <c r="B25" s="41">
        <f>INDEX($B$4:$F$19,MATCH($A25,$A$4:$A$19,0),MATCH($A$22,$B$3:$F$3,0))</f>
        <v>3.04530896188828</v>
      </c>
      <c r="C25">
        <v>1</v>
      </c>
      <c r="M25" s="16" t="s">
        <v>4</v>
      </c>
      <c r="N25" s="19">
        <f>INDEX('1. Latinx OCA'!$B$5:$H$1000,MATCH(N$23&amp;$M25,'1. Latinx OCA'!$A$5:$A$1000,0),MATCH($M$23,'1. Latinx OCA'!$B$4:$H$4,0))</f>
        <v>981</v>
      </c>
      <c r="O25" s="19">
        <f>INDEX('1. Latinx OCA'!$B$5:$H$1000,MATCH(O$23&amp;$M25,'1. Latinx OCA'!$A$5:$A$1000,0),MATCH($M$23,'1. Latinx OCA'!$B$4:$H$4,0))</f>
        <v>1018</v>
      </c>
      <c r="P25" s="19">
        <f>INDEX('1. Latinx OCA'!$B$5:$H$1000,MATCH(P$23&amp;$M25,'1. Latinx OCA'!$A$5:$A$1000,0),MATCH($M$23,'1. Latinx OCA'!$B$4:$H$4,0))</f>
        <v>848</v>
      </c>
      <c r="Q25" s="19">
        <f>INDEX('1. Latinx OCA'!$B$5:$H$1000,MATCH(Q$23&amp;$M25,'1. Latinx OCA'!$A$5:$A$1000,0),MATCH($M$23,'1. Latinx OCA'!$B$4:$H$4,0))</f>
        <v>440</v>
      </c>
      <c r="R25" s="19">
        <f>INDEX('1. Latinx OCA'!$B$5:$H$1000,MATCH(R$23&amp;$M25,'1. Latinx OCA'!$A$5:$A$1000,0),MATCH($M$23,'1. Latinx OCA'!$B$4:$H$4,0))</f>
        <v>741</v>
      </c>
      <c r="S25" s="19">
        <f>INDEX('1. Latinx OCA'!$B$5:$H$1000,MATCH(S$23&amp;$M25,'1. Latinx OCA'!$A$5:$A$1000,0),MATCH($M$23,'1. Latinx OCA'!$B$4:$H$4,0))</f>
        <v>448</v>
      </c>
      <c r="T25" s="19">
        <f>INDEX('1. Latinx OCA'!$B$5:$H$1000,MATCH(T$23&amp;$M25,'1. Latinx OCA'!$A$5:$A$1000,0),MATCH($M$23,'1. Latinx OCA'!$B$4:$H$4,0))</f>
        <v>473</v>
      </c>
      <c r="U25" s="19">
        <f>INDEX('1. Latinx OCA'!$B$5:$H$1000,MATCH(U$23&amp;$M25,'1. Latinx OCA'!$A$5:$A$1000,0),MATCH($M$23,'1. Latinx OCA'!$B$4:$H$4,0))</f>
        <v>617</v>
      </c>
      <c r="V25" s="19">
        <f>INDEX('1. Latinx OCA'!$B$5:$H$1000,MATCH(V$23&amp;$M25,'1. Latinx OCA'!$A$5:$A$1000,0),MATCH($M$23,'1. Latinx OCA'!$B$4:$H$4,0))</f>
        <v>742</v>
      </c>
      <c r="W25" s="19">
        <f>INDEX('1. Latinx OCA'!$B$5:$H$1000,MATCH(W$23&amp;$M25,'1. Latinx OCA'!$A$5:$A$1000,0),MATCH($M$23,'1. Latinx OCA'!$B$4:$H$4,0))</f>
        <v>872</v>
      </c>
      <c r="X25" s="19">
        <f>INDEX('1. Latinx OCA'!$B$5:$H$1000,MATCH(X$23&amp;$M25,'1. Latinx OCA'!$A$5:$A$1000,0),MATCH($M$23,'1. Latinx OCA'!$B$4:$H$4,0))</f>
        <v>764</v>
      </c>
      <c r="Y25" s="19">
        <f>INDEX('1. Latinx OCA'!$B$5:$H$1000,MATCH(Y$23&amp;$M25,'1. Latinx OCA'!$A$5:$A$1000,0),MATCH($M$23,'1. Latinx OCA'!$B$4:$H$4,0))</f>
        <v>788</v>
      </c>
      <c r="Z25" s="19">
        <f>INDEX('1. Latinx OCA'!$B$5:$H$1000,MATCH(Z$23&amp;$M25,'1. Latinx OCA'!$A$5:$A$1000,0),MATCH($M$23,'1. Latinx OCA'!$B$4:$H$4,0))</f>
        <v>924</v>
      </c>
      <c r="AA25" s="19">
        <f>INDEX('1. Latinx OCA'!$B$5:$H$1000,MATCH(AA$23&amp;$M25,'1. Latinx OCA'!$A$5:$A$1000,0),MATCH($M$23,'1. Latinx OCA'!$B$4:$H$4,0))</f>
        <v>831</v>
      </c>
      <c r="AB25" s="19">
        <f>INDEX('1. Latinx OCA'!$B$5:$H$1000,MATCH(AB$23&amp;$M25,'1. Latinx OCA'!$A$5:$A$1000,0),MATCH($M$23,'1. Latinx OCA'!$B$4:$H$4,0))</f>
        <v>913</v>
      </c>
      <c r="AC25" s="19">
        <f>INDEX('1. Latinx OCA'!$B$5:$H$1000,MATCH(AC$23&amp;$M25,'1. Latinx OCA'!$A$5:$A$1000,0),MATCH($M$23,'1. Latinx OCA'!$B$4:$H$4,0))</f>
        <v>688</v>
      </c>
    </row>
    <row r="26" spans="1:29" x14ac:dyDescent="0.25">
      <c r="A26" s="45" t="s">
        <v>38</v>
      </c>
      <c r="B26" s="41">
        <f t="shared" ref="B26:B40" si="0">INDEX($B$4:$F$19,MATCH($A26,$A$4:$A$19,0),MATCH($A$22,$B$3:$F$3,0))</f>
        <v>2.9983740586325438</v>
      </c>
      <c r="C26">
        <v>1</v>
      </c>
      <c r="M26" s="17"/>
    </row>
    <row r="27" spans="1:29" x14ac:dyDescent="0.25">
      <c r="A27" s="45" t="s">
        <v>39</v>
      </c>
      <c r="B27" s="41">
        <f t="shared" si="0"/>
        <v>2.9781504511794523</v>
      </c>
      <c r="C27">
        <v>1</v>
      </c>
    </row>
    <row r="28" spans="1:29" x14ac:dyDescent="0.25">
      <c r="A28" s="45" t="s">
        <v>40</v>
      </c>
      <c r="B28" s="41">
        <f t="shared" si="0"/>
        <v>3.5723183516151118</v>
      </c>
      <c r="C28">
        <v>1</v>
      </c>
    </row>
    <row r="29" spans="1:29" x14ac:dyDescent="0.25">
      <c r="A29" s="45" t="s">
        <v>41</v>
      </c>
      <c r="B29" s="41">
        <f t="shared" si="0"/>
        <v>3.3458487607273315</v>
      </c>
      <c r="C29">
        <v>1</v>
      </c>
    </row>
    <row r="30" spans="1:29" x14ac:dyDescent="0.25">
      <c r="A30" s="45" t="s">
        <v>42</v>
      </c>
      <c r="B30" s="41">
        <f t="shared" si="0"/>
        <v>3.1353316433280938</v>
      </c>
      <c r="C30">
        <v>1</v>
      </c>
    </row>
    <row r="31" spans="1:29" x14ac:dyDescent="0.25">
      <c r="A31" s="45" t="s">
        <v>43</v>
      </c>
      <c r="B31" s="41">
        <f t="shared" si="0"/>
        <v>2.7463719779695981</v>
      </c>
      <c r="C31">
        <v>1</v>
      </c>
    </row>
    <row r="32" spans="1:29" x14ac:dyDescent="0.25">
      <c r="A32" s="45" t="s">
        <v>44</v>
      </c>
      <c r="B32" s="41">
        <f t="shared" si="0"/>
        <v>2.8862389754217639</v>
      </c>
      <c r="C32">
        <v>1</v>
      </c>
    </row>
    <row r="33" spans="1:29" x14ac:dyDescent="0.25">
      <c r="A33" s="45" t="s">
        <v>45</v>
      </c>
      <c r="B33" s="41">
        <f t="shared" si="0"/>
        <v>2.6683279303748209</v>
      </c>
      <c r="C33">
        <v>1</v>
      </c>
    </row>
    <row r="34" spans="1:29" x14ac:dyDescent="0.25">
      <c r="A34" s="45" t="s">
        <v>46</v>
      </c>
      <c r="B34" s="41">
        <f t="shared" si="0"/>
        <v>2.710756656474651</v>
      </c>
      <c r="C34">
        <v>1</v>
      </c>
    </row>
    <row r="35" spans="1:29" x14ac:dyDescent="0.25">
      <c r="A35" s="45" t="s">
        <v>47</v>
      </c>
      <c r="B35" s="41">
        <f t="shared" si="0"/>
        <v>2.8794347358029619</v>
      </c>
      <c r="C35">
        <v>1</v>
      </c>
    </row>
    <row r="36" spans="1:29" x14ac:dyDescent="0.25">
      <c r="A36" s="45" t="s">
        <v>48</v>
      </c>
      <c r="B36" s="41">
        <f t="shared" si="0"/>
        <v>3.0918478591433507</v>
      </c>
      <c r="C36">
        <v>1</v>
      </c>
    </row>
    <row r="37" spans="1:29" x14ac:dyDescent="0.25">
      <c r="A37" s="45" t="s">
        <v>49</v>
      </c>
      <c r="B37" s="41">
        <f t="shared" si="0"/>
        <v>3.0117516177100976</v>
      </c>
      <c r="C37">
        <v>1</v>
      </c>
    </row>
    <row r="38" spans="1:29" x14ac:dyDescent="0.25">
      <c r="A38" s="45" t="s">
        <v>50</v>
      </c>
      <c r="B38" s="41">
        <f t="shared" si="0"/>
        <v>3.0178970848314659</v>
      </c>
      <c r="C38">
        <v>1</v>
      </c>
    </row>
    <row r="39" spans="1:29" x14ac:dyDescent="0.25">
      <c r="A39" s="45" t="s">
        <v>51</v>
      </c>
      <c r="B39" s="41">
        <f t="shared" si="0"/>
        <v>3.1889944697109622</v>
      </c>
      <c r="C39">
        <v>1</v>
      </c>
    </row>
    <row r="40" spans="1:29" x14ac:dyDescent="0.25">
      <c r="A40" s="45" t="s">
        <v>52</v>
      </c>
      <c r="B40" s="41">
        <f t="shared" si="0"/>
        <v>2.8793594017546416</v>
      </c>
      <c r="C40">
        <v>1</v>
      </c>
    </row>
    <row r="41" spans="1:29" x14ac:dyDescent="0.25">
      <c r="A41" s="45"/>
      <c r="C41">
        <v>1</v>
      </c>
    </row>
    <row r="44" spans="1:29" x14ac:dyDescent="0.25">
      <c r="A44" s="8" t="s">
        <v>12</v>
      </c>
    </row>
    <row r="45" spans="1:29" x14ac:dyDescent="0.25">
      <c r="B45" s="8" t="s">
        <v>26</v>
      </c>
      <c r="C45" s="8" t="s">
        <v>4</v>
      </c>
      <c r="M45" s="15" t="s">
        <v>12</v>
      </c>
      <c r="N45" s="45" t="s">
        <v>37</v>
      </c>
      <c r="O45" s="45" t="s">
        <v>38</v>
      </c>
      <c r="P45" s="45" t="s">
        <v>39</v>
      </c>
      <c r="Q45" s="45" t="s">
        <v>40</v>
      </c>
      <c r="R45" s="45" t="s">
        <v>41</v>
      </c>
      <c r="S45" s="45" t="s">
        <v>42</v>
      </c>
      <c r="T45" s="45" t="s">
        <v>43</v>
      </c>
      <c r="U45" s="45" t="s">
        <v>44</v>
      </c>
      <c r="V45" s="45" t="s">
        <v>45</v>
      </c>
      <c r="W45" s="45" t="s">
        <v>46</v>
      </c>
      <c r="X45" s="45" t="s">
        <v>47</v>
      </c>
      <c r="Y45" s="45" t="s">
        <v>48</v>
      </c>
      <c r="Z45" s="45" t="s">
        <v>49</v>
      </c>
      <c r="AA45" s="45" t="s">
        <v>50</v>
      </c>
      <c r="AB45" s="45" t="s">
        <v>51</v>
      </c>
      <c r="AC45" s="45" t="s">
        <v>52</v>
      </c>
    </row>
    <row r="46" spans="1:29" x14ac:dyDescent="0.25">
      <c r="C46">
        <v>1</v>
      </c>
      <c r="M46" s="16" t="s">
        <v>26</v>
      </c>
      <c r="N46" s="19">
        <f>INDEX('1. Latinx OCA'!$B$5:$H$1000,MATCH(N$23&amp;$M46,'1. Latinx OCA'!$A$5:$A$1000,0),MATCH($M$45,'1. Latinx OCA'!$B$4:$H$4,0))</f>
        <v>448</v>
      </c>
      <c r="O46" s="19">
        <f>INDEX('1. Latinx OCA'!$B$5:$H$1000,MATCH(O$23&amp;$M46,'1. Latinx OCA'!$A$5:$A$1000,0),MATCH($M$45,'1. Latinx OCA'!$B$4:$H$4,0))</f>
        <v>444</v>
      </c>
      <c r="P46" s="19">
        <f>INDEX('1. Latinx OCA'!$B$5:$H$1000,MATCH(P$23&amp;$M46,'1. Latinx OCA'!$A$5:$A$1000,0),MATCH($M$45,'1. Latinx OCA'!$B$4:$H$4,0))</f>
        <v>366</v>
      </c>
      <c r="Q46" s="19">
        <f>INDEX('1. Latinx OCA'!$B$5:$H$1000,MATCH(Q$23&amp;$M46,'1. Latinx OCA'!$A$5:$A$1000,0),MATCH($M$45,'1. Latinx OCA'!$B$4:$H$4,0))</f>
        <v>253</v>
      </c>
      <c r="R46" s="19">
        <f>INDEX('1. Latinx OCA'!$B$5:$H$1000,MATCH(R$23&amp;$M46,'1. Latinx OCA'!$A$5:$A$1000,0),MATCH($M$45,'1. Latinx OCA'!$B$4:$H$4,0))</f>
        <v>445</v>
      </c>
      <c r="S46" s="19">
        <f>INDEX('1. Latinx OCA'!$B$5:$H$1000,MATCH(S$23&amp;$M46,'1. Latinx OCA'!$A$5:$A$1000,0),MATCH($M$45,'1. Latinx OCA'!$B$4:$H$4,0))</f>
        <v>314</v>
      </c>
      <c r="T46" s="19">
        <f>INDEX('1. Latinx OCA'!$B$5:$H$1000,MATCH(T$23&amp;$M46,'1. Latinx OCA'!$A$5:$A$1000,0),MATCH($M$45,'1. Latinx OCA'!$B$4:$H$4,0))</f>
        <v>224</v>
      </c>
      <c r="U46" s="19">
        <f>INDEX('1. Latinx OCA'!$B$5:$H$1000,MATCH(U$23&amp;$M46,'1. Latinx OCA'!$A$5:$A$1000,0),MATCH($M$45,'1. Latinx OCA'!$B$4:$H$4,0))</f>
        <v>382</v>
      </c>
      <c r="V46" s="19">
        <f>INDEX('1. Latinx OCA'!$B$5:$H$1000,MATCH(V$23&amp;$M46,'1. Latinx OCA'!$A$5:$A$1000,0),MATCH($M$45,'1. Latinx OCA'!$B$4:$H$4,0))</f>
        <v>391</v>
      </c>
      <c r="W46" s="19">
        <f>INDEX('1. Latinx OCA'!$B$5:$H$1000,MATCH(W$23&amp;$M46,'1. Latinx OCA'!$A$5:$A$1000,0),MATCH($M$45,'1. Latinx OCA'!$B$4:$H$4,0))</f>
        <v>458</v>
      </c>
      <c r="X46" s="19">
        <f>INDEX('1. Latinx OCA'!$B$5:$H$1000,MATCH(X$23&amp;$M46,'1. Latinx OCA'!$A$5:$A$1000,0),MATCH($M$45,'1. Latinx OCA'!$B$4:$H$4,0))</f>
        <v>311</v>
      </c>
      <c r="Y46" s="19">
        <f>INDEX('1. Latinx OCA'!$B$5:$H$1000,MATCH(Y$23&amp;$M46,'1. Latinx OCA'!$A$5:$A$1000,0),MATCH($M$45,'1. Latinx OCA'!$B$4:$H$4,0))</f>
        <v>369</v>
      </c>
      <c r="Z46" s="19">
        <f>INDEX('1. Latinx OCA'!$B$5:$H$1000,MATCH(Z$23&amp;$M46,'1. Latinx OCA'!$A$5:$A$1000,0),MATCH($M$45,'1. Latinx OCA'!$B$4:$H$4,0))</f>
        <v>387</v>
      </c>
      <c r="AA46" s="19">
        <f>INDEX('1. Latinx OCA'!$B$5:$H$1000,MATCH(AA$23&amp;$M46,'1. Latinx OCA'!$A$5:$A$1000,0),MATCH($M$45,'1. Latinx OCA'!$B$4:$H$4,0))</f>
        <v>377</v>
      </c>
      <c r="AB46" s="19">
        <f>INDEX('1. Latinx OCA'!$B$5:$H$1000,MATCH(AB$23&amp;$M46,'1. Latinx OCA'!$A$5:$A$1000,0),MATCH($M$45,'1. Latinx OCA'!$B$4:$H$4,0))</f>
        <v>390</v>
      </c>
      <c r="AC46" s="19">
        <f>INDEX('1. Latinx OCA'!$B$5:$H$1000,MATCH(AC$23&amp;$M46,'1. Latinx OCA'!$A$5:$A$1000,0),MATCH($M$45,'1. Latinx OCA'!$B$4:$H$4,0))</f>
        <v>302</v>
      </c>
    </row>
    <row r="47" spans="1:29" x14ac:dyDescent="0.25">
      <c r="A47" s="45" t="s">
        <v>37</v>
      </c>
      <c r="B47" s="41">
        <f>INDEX($B$4:$F$19,MATCH($A47,$A$4:$A$19,0),MATCH($A$44,$B$3:$F$3,0))</f>
        <v>2.7840392256857385</v>
      </c>
      <c r="C47">
        <v>1</v>
      </c>
      <c r="M47" s="16" t="s">
        <v>4</v>
      </c>
      <c r="N47" s="19">
        <f>INDEX('1. Latinx OCA'!$B$5:$H$1000,MATCH(N$23&amp;$M47,'1. Latinx OCA'!$A$5:$A$1000,0),MATCH($M$45,'1. Latinx OCA'!$B$4:$H$4,0))</f>
        <v>177</v>
      </c>
      <c r="O47" s="19">
        <f>INDEX('1. Latinx OCA'!$B$5:$H$1000,MATCH(O$23&amp;$M47,'1. Latinx OCA'!$A$5:$A$1000,0),MATCH($M$45,'1. Latinx OCA'!$B$4:$H$4,0))</f>
        <v>163</v>
      </c>
      <c r="P47" s="19">
        <f>INDEX('1. Latinx OCA'!$B$5:$H$1000,MATCH(P$23&amp;$M47,'1. Latinx OCA'!$A$5:$A$1000,0),MATCH($M$45,'1. Latinx OCA'!$B$4:$H$4,0))</f>
        <v>133</v>
      </c>
      <c r="Q47" s="19">
        <f>INDEX('1. Latinx OCA'!$B$5:$H$1000,MATCH(Q$23&amp;$M47,'1. Latinx OCA'!$A$5:$A$1000,0),MATCH($M$45,'1. Latinx OCA'!$B$4:$H$4,0))</f>
        <v>95</v>
      </c>
      <c r="R47" s="19">
        <f>INDEX('1. Latinx OCA'!$B$5:$H$1000,MATCH(R$23&amp;$M47,'1. Latinx OCA'!$A$5:$A$1000,0),MATCH($M$45,'1. Latinx OCA'!$B$4:$H$4,0))</f>
        <v>130</v>
      </c>
      <c r="S47" s="19">
        <f>INDEX('1. Latinx OCA'!$B$5:$H$1000,MATCH(S$23&amp;$M47,'1. Latinx OCA'!$A$5:$A$1000,0),MATCH($M$45,'1. Latinx OCA'!$B$4:$H$4,0))</f>
        <v>100</v>
      </c>
      <c r="T47" s="19">
        <f>INDEX('1. Latinx OCA'!$B$5:$H$1000,MATCH(T$23&amp;$M47,'1. Latinx OCA'!$A$5:$A$1000,0),MATCH($M$45,'1. Latinx OCA'!$B$4:$H$4,0))</f>
        <v>99</v>
      </c>
      <c r="U47" s="19">
        <f>INDEX('1. Latinx OCA'!$B$5:$H$1000,MATCH(U$23&amp;$M47,'1. Latinx OCA'!$A$5:$A$1000,0),MATCH($M$45,'1. Latinx OCA'!$B$4:$H$4,0))</f>
        <v>130</v>
      </c>
      <c r="V47" s="19">
        <f>INDEX('1. Latinx OCA'!$B$5:$H$1000,MATCH(V$23&amp;$M47,'1. Latinx OCA'!$A$5:$A$1000,0),MATCH($M$45,'1. Latinx OCA'!$B$4:$H$4,0))</f>
        <v>125</v>
      </c>
      <c r="W47" s="19">
        <f>INDEX('1. Latinx OCA'!$B$5:$H$1000,MATCH(W$23&amp;$M47,'1. Latinx OCA'!$A$5:$A$1000,0),MATCH($M$45,'1. Latinx OCA'!$B$4:$H$4,0))</f>
        <v>154</v>
      </c>
      <c r="X47" s="19">
        <f>INDEX('1. Latinx OCA'!$B$5:$H$1000,MATCH(X$23&amp;$M47,'1. Latinx OCA'!$A$5:$A$1000,0),MATCH($M$45,'1. Latinx OCA'!$B$4:$H$4,0))</f>
        <v>133</v>
      </c>
      <c r="Y47" s="19">
        <f>INDEX('1. Latinx OCA'!$B$5:$H$1000,MATCH(Y$23&amp;$M47,'1. Latinx OCA'!$A$5:$A$1000,0),MATCH($M$45,'1. Latinx OCA'!$B$4:$H$4,0))</f>
        <v>144</v>
      </c>
      <c r="Z47" s="19">
        <f>INDEX('1. Latinx OCA'!$B$5:$H$1000,MATCH(Z$23&amp;$M47,'1. Latinx OCA'!$A$5:$A$1000,0),MATCH($M$45,'1. Latinx OCA'!$B$4:$H$4,0))</f>
        <v>142</v>
      </c>
      <c r="AA47" s="19">
        <f>INDEX('1. Latinx OCA'!$B$5:$H$1000,MATCH(AA$23&amp;$M47,'1. Latinx OCA'!$A$5:$A$1000,0),MATCH($M$45,'1. Latinx OCA'!$B$4:$H$4,0))</f>
        <v>138</v>
      </c>
      <c r="AB47" s="19">
        <f>INDEX('1. Latinx OCA'!$B$5:$H$1000,MATCH(AB$23&amp;$M47,'1. Latinx OCA'!$A$5:$A$1000,0),MATCH($M$45,'1. Latinx OCA'!$B$4:$H$4,0))</f>
        <v>117</v>
      </c>
      <c r="AC47" s="19">
        <f>INDEX('1. Latinx OCA'!$B$5:$H$1000,MATCH(AC$23&amp;$M47,'1. Latinx OCA'!$A$5:$A$1000,0),MATCH($M$45,'1. Latinx OCA'!$B$4:$H$4,0))</f>
        <v>110</v>
      </c>
    </row>
    <row r="48" spans="1:29" x14ac:dyDescent="0.25">
      <c r="A48" s="45" t="s">
        <v>38</v>
      </c>
      <c r="B48" s="41">
        <f t="shared" ref="B48:B62" si="1">INDEX($B$4:$F$19,MATCH($A48,$A$4:$A$19,0),MATCH($A$44,$B$3:$F$3,0))</f>
        <v>2.9961666666875382</v>
      </c>
      <c r="C48">
        <v>1</v>
      </c>
      <c r="M48" s="17"/>
    </row>
    <row r="49" spans="1:3" x14ac:dyDescent="0.25">
      <c r="A49" s="45" t="s">
        <v>39</v>
      </c>
      <c r="B49" s="41">
        <f t="shared" si="1"/>
        <v>3.0269137540006295</v>
      </c>
      <c r="C49">
        <v>1</v>
      </c>
    </row>
    <row r="50" spans="1:3" x14ac:dyDescent="0.25">
      <c r="A50" s="45" t="s">
        <v>40</v>
      </c>
      <c r="B50" s="41">
        <f t="shared" si="1"/>
        <v>2.9293247313306638</v>
      </c>
      <c r="C50">
        <v>1</v>
      </c>
    </row>
    <row r="51" spans="1:3" x14ac:dyDescent="0.25">
      <c r="A51" s="45" t="s">
        <v>41</v>
      </c>
      <c r="B51" s="41">
        <f t="shared" si="1"/>
        <v>3.7651931595318886</v>
      </c>
      <c r="C51">
        <v>1</v>
      </c>
    </row>
    <row r="52" spans="1:3" x14ac:dyDescent="0.25">
      <c r="A52" s="45" t="s">
        <v>42</v>
      </c>
      <c r="B52" s="41">
        <f t="shared" si="1"/>
        <v>3.4538243769009371</v>
      </c>
      <c r="C52">
        <v>1</v>
      </c>
    </row>
    <row r="53" spans="1:3" x14ac:dyDescent="0.25">
      <c r="A53" s="45" t="s">
        <v>43</v>
      </c>
      <c r="B53" s="41">
        <f t="shared" si="1"/>
        <v>2.4887623381130086</v>
      </c>
      <c r="C53">
        <v>1</v>
      </c>
    </row>
    <row r="54" spans="1:3" x14ac:dyDescent="0.25">
      <c r="A54" s="45" t="s">
        <v>44</v>
      </c>
      <c r="B54" s="41">
        <f t="shared" si="1"/>
        <v>3.2321433414408571</v>
      </c>
      <c r="C54">
        <v>1</v>
      </c>
    </row>
    <row r="55" spans="1:3" x14ac:dyDescent="0.25">
      <c r="A55" s="45" t="s">
        <v>45</v>
      </c>
      <c r="B55" s="41">
        <f t="shared" si="1"/>
        <v>3.4406250480720164</v>
      </c>
      <c r="C55">
        <v>1</v>
      </c>
    </row>
    <row r="56" spans="1:3" x14ac:dyDescent="0.25">
      <c r="A56" s="45" t="s">
        <v>46</v>
      </c>
      <c r="B56" s="41">
        <f t="shared" si="1"/>
        <v>3.2712622314100193</v>
      </c>
      <c r="C56">
        <v>1</v>
      </c>
    </row>
    <row r="57" spans="1:3" x14ac:dyDescent="0.25">
      <c r="A57" s="45" t="s">
        <v>47</v>
      </c>
      <c r="B57" s="41">
        <f t="shared" si="1"/>
        <v>2.572049665284688</v>
      </c>
      <c r="C57">
        <v>1</v>
      </c>
    </row>
    <row r="58" spans="1:3" x14ac:dyDescent="0.25">
      <c r="A58" s="45" t="s">
        <v>48</v>
      </c>
      <c r="B58" s="41">
        <f t="shared" si="1"/>
        <v>2.8186066770091243</v>
      </c>
      <c r="C58">
        <v>1</v>
      </c>
    </row>
    <row r="59" spans="1:3" x14ac:dyDescent="0.25">
      <c r="A59" s="45" t="s">
        <v>49</v>
      </c>
      <c r="B59" s="41">
        <f t="shared" si="1"/>
        <v>2.9977348924837686</v>
      </c>
      <c r="C59">
        <v>1</v>
      </c>
    </row>
    <row r="60" spans="1:3" x14ac:dyDescent="0.25">
      <c r="A60" s="45" t="s">
        <v>50</v>
      </c>
      <c r="B60" s="41">
        <f t="shared" si="1"/>
        <v>3.0049196669704914</v>
      </c>
      <c r="C60">
        <v>1</v>
      </c>
    </row>
    <row r="61" spans="1:3" x14ac:dyDescent="0.25">
      <c r="A61" s="45" t="s">
        <v>51</v>
      </c>
      <c r="B61" s="41">
        <f t="shared" si="1"/>
        <v>3.6664802302557713</v>
      </c>
      <c r="C61">
        <v>1</v>
      </c>
    </row>
    <row r="62" spans="1:3" x14ac:dyDescent="0.25">
      <c r="A62" s="45" t="s">
        <v>52</v>
      </c>
      <c r="B62" s="41">
        <f t="shared" si="1"/>
        <v>3.0198464441924813</v>
      </c>
      <c r="C62">
        <v>1</v>
      </c>
    </row>
    <row r="63" spans="1:3" x14ac:dyDescent="0.25">
      <c r="A63" s="45"/>
      <c r="C63">
        <v>1</v>
      </c>
    </row>
    <row r="67" spans="1:29" x14ac:dyDescent="0.25">
      <c r="A67" s="8" t="s">
        <v>13</v>
      </c>
    </row>
    <row r="68" spans="1:29" x14ac:dyDescent="0.25">
      <c r="B68" s="8" t="s">
        <v>26</v>
      </c>
      <c r="C68" s="8" t="s">
        <v>4</v>
      </c>
      <c r="M68" s="15" t="s">
        <v>13</v>
      </c>
      <c r="N68" s="45" t="s">
        <v>37</v>
      </c>
      <c r="O68" s="45" t="s">
        <v>38</v>
      </c>
      <c r="P68" s="45" t="s">
        <v>39</v>
      </c>
      <c r="Q68" s="45" t="s">
        <v>40</v>
      </c>
      <c r="R68" s="45" t="s">
        <v>41</v>
      </c>
      <c r="S68" s="45" t="s">
        <v>42</v>
      </c>
      <c r="T68" s="45" t="s">
        <v>43</v>
      </c>
      <c r="U68" s="45" t="s">
        <v>44</v>
      </c>
      <c r="V68" s="45" t="s">
        <v>45</v>
      </c>
      <c r="W68" s="45" t="s">
        <v>46</v>
      </c>
      <c r="X68" s="45" t="s">
        <v>47</v>
      </c>
      <c r="Y68" s="45" t="s">
        <v>48</v>
      </c>
      <c r="Z68" s="45" t="s">
        <v>49</v>
      </c>
      <c r="AA68" s="45" t="s">
        <v>50</v>
      </c>
      <c r="AB68" s="45" t="s">
        <v>51</v>
      </c>
      <c r="AC68" s="45" t="s">
        <v>52</v>
      </c>
    </row>
    <row r="69" spans="1:29" x14ac:dyDescent="0.25">
      <c r="C69">
        <v>1</v>
      </c>
      <c r="M69" s="16" t="s">
        <v>26</v>
      </c>
      <c r="N69" s="19">
        <f>INDEX('1. Latinx OCA'!$B$5:$H$1000,MATCH(N$23&amp;$M69,'1. Latinx OCA'!$A$5:$A$1000,0),MATCH($M$68,'1. Latinx OCA'!$B$4:$H$4,0))</f>
        <v>148</v>
      </c>
      <c r="O69" s="19">
        <f>INDEX('1. Latinx OCA'!$B$5:$H$1000,MATCH(O$23&amp;$M69,'1. Latinx OCA'!$A$5:$A$1000,0),MATCH($M$68,'1. Latinx OCA'!$B$4:$H$4,0))</f>
        <v>76</v>
      </c>
      <c r="P69" s="19">
        <f>INDEX('1. Latinx OCA'!$B$5:$H$1000,MATCH(P$23&amp;$M69,'1. Latinx OCA'!$A$5:$A$1000,0),MATCH($M$68,'1. Latinx OCA'!$B$4:$H$4,0))</f>
        <v>41</v>
      </c>
      <c r="Q69" s="19">
        <f>INDEX('1. Latinx OCA'!$B$5:$H$1000,MATCH(Q$23&amp;$M69,'1. Latinx OCA'!$A$5:$A$1000,0),MATCH($M$68,'1. Latinx OCA'!$B$4:$H$4,0))</f>
        <v>28</v>
      </c>
      <c r="R69" s="19">
        <f>INDEX('1. Latinx OCA'!$B$5:$H$1000,MATCH(R$23&amp;$M69,'1. Latinx OCA'!$A$5:$A$1000,0),MATCH($M$68,'1. Latinx OCA'!$B$4:$H$4,0))</f>
        <v>45</v>
      </c>
      <c r="S69" s="19">
        <f>INDEX('1. Latinx OCA'!$B$5:$H$1000,MATCH(S$23&amp;$M69,'1. Latinx OCA'!$A$5:$A$1000,0),MATCH($M$68,'1. Latinx OCA'!$B$4:$H$4,0))</f>
        <v>31</v>
      </c>
      <c r="T69" s="19">
        <f>INDEX('1. Latinx OCA'!$B$5:$H$1000,MATCH(T$23&amp;$M69,'1. Latinx OCA'!$A$5:$A$1000,0),MATCH($M$68,'1. Latinx OCA'!$B$4:$H$4,0))</f>
        <v>26</v>
      </c>
      <c r="U69" s="19">
        <f>INDEX('1. Latinx OCA'!$B$5:$H$1000,MATCH(U$23&amp;$M69,'1. Latinx OCA'!$A$5:$A$1000,0),MATCH($M$68,'1. Latinx OCA'!$B$4:$H$4,0))</f>
        <v>30</v>
      </c>
      <c r="V69" s="19">
        <f>INDEX('1. Latinx OCA'!$B$5:$H$1000,MATCH(V$23&amp;$M69,'1. Latinx OCA'!$A$5:$A$1000,0),MATCH($M$68,'1. Latinx OCA'!$B$4:$H$4,0))</f>
        <v>41</v>
      </c>
      <c r="W69" s="19">
        <f>INDEX('1. Latinx OCA'!$B$5:$H$1000,MATCH(W$23&amp;$M69,'1. Latinx OCA'!$A$5:$A$1000,0),MATCH($M$68,'1. Latinx OCA'!$B$4:$H$4,0))</f>
        <v>35</v>
      </c>
      <c r="X69" s="19">
        <f>INDEX('1. Latinx OCA'!$B$5:$H$1000,MATCH(X$23&amp;$M69,'1. Latinx OCA'!$A$5:$A$1000,0),MATCH($M$68,'1. Latinx OCA'!$B$4:$H$4,0))</f>
        <v>30</v>
      </c>
      <c r="Y69" s="19">
        <f>INDEX('1. Latinx OCA'!$B$5:$H$1000,MATCH(Y$23&amp;$M69,'1. Latinx OCA'!$A$5:$A$1000,0),MATCH($M$68,'1. Latinx OCA'!$B$4:$H$4,0))</f>
        <v>42</v>
      </c>
      <c r="Z69" s="19">
        <f>INDEX('1. Latinx OCA'!$B$5:$H$1000,MATCH(Z$23&amp;$M69,'1. Latinx OCA'!$A$5:$A$1000,0),MATCH($M$68,'1. Latinx OCA'!$B$4:$H$4,0))</f>
        <v>56</v>
      </c>
      <c r="AA69" s="19">
        <f>INDEX('1. Latinx OCA'!$B$5:$H$1000,MATCH(AA$23&amp;$M69,'1. Latinx OCA'!$A$5:$A$1000,0),MATCH($M$68,'1. Latinx OCA'!$B$4:$H$4,0))</f>
        <v>52</v>
      </c>
      <c r="AB69" s="19">
        <f>INDEX('1. Latinx OCA'!$B$5:$H$1000,MATCH(AB$23&amp;$M69,'1. Latinx OCA'!$A$5:$A$1000,0),MATCH($M$68,'1. Latinx OCA'!$B$4:$H$4,0))</f>
        <v>55</v>
      </c>
      <c r="AC69" s="19">
        <f>INDEX('1. Latinx OCA'!$B$5:$H$1000,MATCH(AC$23&amp;$M69,'1. Latinx OCA'!$A$5:$A$1000,0),MATCH($M$68,'1. Latinx OCA'!$B$4:$H$4,0))</f>
        <v>32</v>
      </c>
    </row>
    <row r="70" spans="1:29" x14ac:dyDescent="0.25">
      <c r="A70" s="45" t="s">
        <v>37</v>
      </c>
      <c r="B70" s="41">
        <f>INDEX($B$4:$F$19,MATCH($A70,$A$4:$A$19,0),MATCH($A$67,$B$3:$F$3,0))</f>
        <v>11.627980158811162</v>
      </c>
      <c r="C70">
        <v>1</v>
      </c>
      <c r="M70" s="16" t="s">
        <v>4</v>
      </c>
      <c r="N70" s="19">
        <f>INDEX('1. Latinx OCA'!$B$5:$H$1000,MATCH(N$23&amp;$M70,'1. Latinx OCA'!$A$5:$A$1000,0),MATCH($M$68,'1. Latinx OCA'!$B$4:$H$4,0))</f>
        <v>14</v>
      </c>
      <c r="O70" s="19">
        <f>INDEX('1. Latinx OCA'!$B$5:$H$1000,MATCH(O$23&amp;$M70,'1. Latinx OCA'!$A$5:$A$1000,0),MATCH($M$68,'1. Latinx OCA'!$B$4:$H$4,0))</f>
        <v>13</v>
      </c>
      <c r="P70" s="19">
        <f>INDEX('1. Latinx OCA'!$B$5:$H$1000,MATCH(P$23&amp;$M70,'1. Latinx OCA'!$A$5:$A$1000,0),MATCH($M$68,'1. Latinx OCA'!$B$4:$H$4,0))</f>
        <v>6</v>
      </c>
      <c r="Q70" s="19">
        <f>INDEX('1. Latinx OCA'!$B$5:$H$1000,MATCH(Q$23&amp;$M70,'1. Latinx OCA'!$A$5:$A$1000,0),MATCH($M$68,'1. Latinx OCA'!$B$4:$H$4,0))</f>
        <v>5</v>
      </c>
      <c r="R70" s="19">
        <f>INDEX('1. Latinx OCA'!$B$5:$H$1000,MATCH(R$23&amp;$M70,'1. Latinx OCA'!$A$5:$A$1000,0),MATCH($M$68,'1. Latinx OCA'!$B$4:$H$4,0))</f>
        <v>7</v>
      </c>
      <c r="S70" s="19">
        <f>INDEX('1. Latinx OCA'!$B$5:$H$1000,MATCH(S$23&amp;$M70,'1. Latinx OCA'!$A$5:$A$1000,0),MATCH($M$68,'1. Latinx OCA'!$B$4:$H$4,0))</f>
        <v>8</v>
      </c>
      <c r="T70" s="19">
        <f>INDEX('1. Latinx OCA'!$B$5:$H$1000,MATCH(T$23&amp;$M70,'1. Latinx OCA'!$A$5:$A$1000,0),MATCH($M$68,'1. Latinx OCA'!$B$4:$H$4,0))</f>
        <v>3</v>
      </c>
      <c r="U70" s="19">
        <f>INDEX('1. Latinx OCA'!$B$5:$H$1000,MATCH(U$23&amp;$M70,'1. Latinx OCA'!$A$5:$A$1000,0),MATCH($M$68,'1. Latinx OCA'!$B$4:$H$4,0))</f>
        <v>5</v>
      </c>
      <c r="V70" s="19">
        <f>INDEX('1. Latinx OCA'!$B$5:$H$1000,MATCH(V$23&amp;$M70,'1. Latinx OCA'!$A$5:$A$1000,0),MATCH($M$68,'1. Latinx OCA'!$B$4:$H$4,0))</f>
        <v>13</v>
      </c>
      <c r="W70" s="19">
        <f>INDEX('1. Latinx OCA'!$B$5:$H$1000,MATCH(W$23&amp;$M70,'1. Latinx OCA'!$A$5:$A$1000,0),MATCH($M$68,'1. Latinx OCA'!$B$4:$H$4,0))</f>
        <v>5</v>
      </c>
      <c r="X70" s="19">
        <f>INDEX('1. Latinx OCA'!$B$5:$H$1000,MATCH(X$23&amp;$M70,'1. Latinx OCA'!$A$5:$A$1000,0),MATCH($M$68,'1. Latinx OCA'!$B$4:$H$4,0))</f>
        <v>10</v>
      </c>
      <c r="Y70" s="19">
        <f>INDEX('1. Latinx OCA'!$B$5:$H$1000,MATCH(Y$23&amp;$M70,'1. Latinx OCA'!$A$5:$A$1000,0),MATCH($M$68,'1. Latinx OCA'!$B$4:$H$4,0))</f>
        <v>7</v>
      </c>
      <c r="Z70" s="19">
        <f>INDEX('1. Latinx OCA'!$B$5:$H$1000,MATCH(Z$23&amp;$M70,'1. Latinx OCA'!$A$5:$A$1000,0),MATCH($M$68,'1. Latinx OCA'!$B$4:$H$4,0))</f>
        <v>9</v>
      </c>
      <c r="AA70" s="19">
        <f>INDEX('1. Latinx OCA'!$B$5:$H$1000,MATCH(AA$23&amp;$M70,'1. Latinx OCA'!$A$5:$A$1000,0),MATCH($M$68,'1. Latinx OCA'!$B$4:$H$4,0))</f>
        <v>10</v>
      </c>
      <c r="AB70" s="19">
        <f>INDEX('1. Latinx OCA'!$B$5:$H$1000,MATCH(AB$23&amp;$M70,'1. Latinx OCA'!$A$5:$A$1000,0),MATCH($M$68,'1. Latinx OCA'!$B$4:$H$4,0))</f>
        <v>12</v>
      </c>
      <c r="AC70" s="19">
        <f>INDEX('1. Latinx OCA'!$B$5:$H$1000,MATCH(AC$23&amp;$M70,'1. Latinx OCA'!$A$5:$A$1000,0),MATCH($M$68,'1. Latinx OCA'!$B$4:$H$4,0))</f>
        <v>7</v>
      </c>
    </row>
    <row r="71" spans="1:29" x14ac:dyDescent="0.25">
      <c r="A71" s="45" t="s">
        <v>38</v>
      </c>
      <c r="B71" s="41">
        <f t="shared" ref="B71:B85" si="2">INDEX($B$4:$F$19,MATCH($A71,$A$4:$A$19,0),MATCH($A$67,$B$3:$F$3,0))</f>
        <v>6.4304422499870446</v>
      </c>
      <c r="C71">
        <v>1</v>
      </c>
    </row>
    <row r="72" spans="1:29" x14ac:dyDescent="0.25">
      <c r="A72" s="45" t="s">
        <v>39</v>
      </c>
      <c r="B72" s="41">
        <f t="shared" si="2"/>
        <v>7.5162844720243314</v>
      </c>
      <c r="C72">
        <v>1</v>
      </c>
    </row>
    <row r="73" spans="1:29" x14ac:dyDescent="0.25">
      <c r="A73" s="45" t="s">
        <v>40</v>
      </c>
      <c r="B73" s="41">
        <f t="shared" si="2"/>
        <v>6.1596867868296972</v>
      </c>
      <c r="C73">
        <v>1</v>
      </c>
    </row>
    <row r="74" spans="1:29" x14ac:dyDescent="0.25">
      <c r="A74" s="45" t="s">
        <v>41</v>
      </c>
      <c r="B74" s="41">
        <f t="shared" si="2"/>
        <v>7.0710690154932738</v>
      </c>
      <c r="C74">
        <v>1</v>
      </c>
    </row>
    <row r="75" spans="1:29" x14ac:dyDescent="0.25">
      <c r="A75" s="45" t="s">
        <v>42</v>
      </c>
      <c r="B75" s="41">
        <f t="shared" si="2"/>
        <v>4.262283267672335</v>
      </c>
      <c r="C75">
        <v>1</v>
      </c>
    </row>
    <row r="76" spans="1:29" x14ac:dyDescent="0.25">
      <c r="A76" s="45" t="s">
        <v>43</v>
      </c>
      <c r="B76" s="41">
        <f t="shared" si="2"/>
        <v>9.5328485986650069</v>
      </c>
      <c r="C76">
        <v>1</v>
      </c>
    </row>
    <row r="77" spans="1:29" x14ac:dyDescent="0.25">
      <c r="A77" s="45" t="s">
        <v>44</v>
      </c>
      <c r="B77" s="41">
        <f t="shared" si="2"/>
        <v>6.5996644144603893</v>
      </c>
      <c r="C77">
        <v>1</v>
      </c>
    </row>
    <row r="78" spans="1:29" x14ac:dyDescent="0.25">
      <c r="A78" s="45" t="s">
        <v>45</v>
      </c>
      <c r="B78" s="41">
        <f t="shared" si="2"/>
        <v>3.4690543717035371</v>
      </c>
      <c r="C78">
        <v>1</v>
      </c>
    </row>
    <row r="79" spans="1:29" x14ac:dyDescent="0.25">
      <c r="A79" s="45" t="s">
        <v>46</v>
      </c>
      <c r="B79" s="41">
        <f t="shared" si="2"/>
        <v>7.699608483537121</v>
      </c>
      <c r="C79">
        <v>1</v>
      </c>
    </row>
    <row r="80" spans="1:29" x14ac:dyDescent="0.25">
      <c r="A80" s="45" t="s">
        <v>47</v>
      </c>
      <c r="B80" s="41">
        <f t="shared" si="2"/>
        <v>3.2998322072301947</v>
      </c>
      <c r="C80">
        <v>1</v>
      </c>
    </row>
    <row r="81" spans="1:29" x14ac:dyDescent="0.25">
      <c r="A81" s="45" t="s">
        <v>48</v>
      </c>
      <c r="B81" s="41">
        <f t="shared" si="2"/>
        <v>6.5996644144603893</v>
      </c>
      <c r="C81">
        <v>1</v>
      </c>
    </row>
    <row r="82" spans="1:29" x14ac:dyDescent="0.25">
      <c r="A82" s="45" t="s">
        <v>49</v>
      </c>
      <c r="B82" s="41">
        <f t="shared" si="2"/>
        <v>6.844096429810774</v>
      </c>
      <c r="C82">
        <v>1</v>
      </c>
    </row>
    <row r="83" spans="1:29" x14ac:dyDescent="0.25">
      <c r="A83" s="45" t="s">
        <v>50</v>
      </c>
      <c r="B83" s="41">
        <f t="shared" si="2"/>
        <v>5.7197091591990041</v>
      </c>
      <c r="C83">
        <v>1</v>
      </c>
    </row>
    <row r="84" spans="1:29" x14ac:dyDescent="0.25">
      <c r="A84" s="45" t="s">
        <v>51</v>
      </c>
      <c r="B84" s="41">
        <f t="shared" si="2"/>
        <v>5.0414103166016861</v>
      </c>
      <c r="C84">
        <v>1</v>
      </c>
    </row>
    <row r="85" spans="1:29" x14ac:dyDescent="0.25">
      <c r="A85" s="45" t="s">
        <v>52</v>
      </c>
      <c r="B85" s="41">
        <f t="shared" si="2"/>
        <v>5.0283157443507722</v>
      </c>
      <c r="C85">
        <v>1</v>
      </c>
    </row>
    <row r="86" spans="1:29" x14ac:dyDescent="0.25">
      <c r="A86" s="45"/>
      <c r="C86">
        <v>1</v>
      </c>
    </row>
    <row r="88" spans="1:29" x14ac:dyDescent="0.25">
      <c r="A88" s="8" t="s">
        <v>14</v>
      </c>
    </row>
    <row r="89" spans="1:29" x14ac:dyDescent="0.25">
      <c r="B89" s="8" t="s">
        <v>26</v>
      </c>
      <c r="C89" s="8" t="s">
        <v>4</v>
      </c>
      <c r="M89" s="15" t="s">
        <v>14</v>
      </c>
      <c r="N89" s="45" t="s">
        <v>37</v>
      </c>
      <c r="O89" s="45" t="s">
        <v>38</v>
      </c>
      <c r="P89" s="45" t="s">
        <v>39</v>
      </c>
      <c r="Q89" s="45" t="s">
        <v>40</v>
      </c>
      <c r="R89" s="45" t="s">
        <v>41</v>
      </c>
      <c r="S89" s="45" t="s">
        <v>42</v>
      </c>
      <c r="T89" s="45" t="s">
        <v>43</v>
      </c>
      <c r="U89" s="45" t="s">
        <v>44</v>
      </c>
      <c r="V89" s="45" t="s">
        <v>45</v>
      </c>
      <c r="W89" s="45" t="s">
        <v>46</v>
      </c>
      <c r="X89" s="45" t="s">
        <v>47</v>
      </c>
      <c r="Y89" s="45" t="s">
        <v>48</v>
      </c>
      <c r="Z89" s="45" t="s">
        <v>49</v>
      </c>
      <c r="AA89" s="45" t="s">
        <v>50</v>
      </c>
      <c r="AB89" s="45" t="s">
        <v>51</v>
      </c>
      <c r="AC89" s="45" t="s">
        <v>52</v>
      </c>
    </row>
    <row r="90" spans="1:29" x14ac:dyDescent="0.25">
      <c r="C90">
        <v>1</v>
      </c>
      <c r="M90" s="16" t="s">
        <v>26</v>
      </c>
      <c r="N90" s="19">
        <f>INDEX('1. Latinx OCA'!$B$5:$H$1000,MATCH(N$23&amp;$M90,'1. Latinx OCA'!$A$5:$A$1000,0),MATCH($M$89,'1. Latinx OCA'!$B$4:$H$4,0))</f>
        <v>356</v>
      </c>
      <c r="O90" s="19">
        <f>INDEX('1. Latinx OCA'!$B$5:$H$1000,MATCH(O$23&amp;$M90,'1. Latinx OCA'!$A$5:$A$1000,0),MATCH($M$89,'1. Latinx OCA'!$B$4:$H$4,0))</f>
        <v>382</v>
      </c>
      <c r="P90" s="19">
        <f>INDEX('1. Latinx OCA'!$B$5:$H$1000,MATCH(P$23&amp;$M90,'1. Latinx OCA'!$A$5:$A$1000,0),MATCH($M$89,'1. Latinx OCA'!$B$4:$H$4,0))</f>
        <v>371</v>
      </c>
      <c r="Q90" s="19">
        <f>INDEX('1. Latinx OCA'!$B$5:$H$1000,MATCH(Q$23&amp;$M90,'1. Latinx OCA'!$A$5:$A$1000,0),MATCH($M$89,'1. Latinx OCA'!$B$4:$H$4,0))</f>
        <v>303</v>
      </c>
      <c r="R90" s="19">
        <f>INDEX('1. Latinx OCA'!$B$5:$H$1000,MATCH(R$23&amp;$M90,'1. Latinx OCA'!$A$5:$A$1000,0),MATCH($M$89,'1. Latinx OCA'!$B$4:$H$4,0))</f>
        <v>428</v>
      </c>
      <c r="S90" s="19">
        <f>INDEX('1. Latinx OCA'!$B$5:$H$1000,MATCH(S$23&amp;$M90,'1. Latinx OCA'!$A$5:$A$1000,0),MATCH($M$89,'1. Latinx OCA'!$B$4:$H$4,0))</f>
        <v>322</v>
      </c>
      <c r="T90" s="19">
        <f>INDEX('1. Latinx OCA'!$B$5:$H$1000,MATCH(T$23&amp;$M90,'1. Latinx OCA'!$A$5:$A$1000,0),MATCH($M$89,'1. Latinx OCA'!$B$4:$H$4,0))</f>
        <v>317</v>
      </c>
      <c r="U90" s="19">
        <f>INDEX('1. Latinx OCA'!$B$5:$H$1000,MATCH(U$23&amp;$M90,'1. Latinx OCA'!$A$5:$A$1000,0),MATCH($M$89,'1. Latinx OCA'!$B$4:$H$4,0))</f>
        <v>379</v>
      </c>
      <c r="V90" s="19">
        <f>INDEX('1. Latinx OCA'!$B$5:$H$1000,MATCH(V$23&amp;$M90,'1. Latinx OCA'!$A$5:$A$1000,0),MATCH($M$89,'1. Latinx OCA'!$B$4:$H$4,0))</f>
        <v>409</v>
      </c>
      <c r="W90" s="19">
        <f>INDEX('1. Latinx OCA'!$B$5:$H$1000,MATCH(W$23&amp;$M90,'1. Latinx OCA'!$A$5:$A$1000,0),MATCH($M$89,'1. Latinx OCA'!$B$4:$H$4,0))</f>
        <v>381</v>
      </c>
      <c r="X90" s="19">
        <f>INDEX('1. Latinx OCA'!$B$5:$H$1000,MATCH(X$23&amp;$M90,'1. Latinx OCA'!$A$5:$A$1000,0),MATCH($M$89,'1. Latinx OCA'!$B$4:$H$4,0))</f>
        <v>357</v>
      </c>
      <c r="Y90" s="19">
        <f>INDEX('1. Latinx OCA'!$B$5:$H$1000,MATCH(Y$23&amp;$M90,'1. Latinx OCA'!$A$5:$A$1000,0),MATCH($M$89,'1. Latinx OCA'!$B$4:$H$4,0))</f>
        <v>401</v>
      </c>
      <c r="Z90" s="19">
        <f>INDEX('1. Latinx OCA'!$B$5:$H$1000,MATCH(Z$23&amp;$M90,'1. Latinx OCA'!$A$5:$A$1000,0),MATCH($M$89,'1. Latinx OCA'!$B$4:$H$4,0))</f>
        <v>343</v>
      </c>
      <c r="AA90" s="19">
        <f>INDEX('1. Latinx OCA'!$B$5:$H$1000,MATCH(AA$23&amp;$M90,'1. Latinx OCA'!$A$5:$A$1000,0),MATCH($M$89,'1. Latinx OCA'!$B$4:$H$4,0))</f>
        <v>308</v>
      </c>
      <c r="AB90" s="19">
        <f>INDEX('1. Latinx OCA'!$B$5:$H$1000,MATCH(AB$23&amp;$M90,'1. Latinx OCA'!$A$5:$A$1000,0),MATCH($M$89,'1. Latinx OCA'!$B$4:$H$4,0))</f>
        <v>384</v>
      </c>
      <c r="AC90" s="19">
        <f>INDEX('1. Latinx OCA'!$B$5:$H$1000,MATCH(AC$23&amp;$M90,'1. Latinx OCA'!$A$5:$A$1000,0),MATCH($M$89,'1. Latinx OCA'!$B$4:$H$4,0))</f>
        <v>315</v>
      </c>
    </row>
    <row r="91" spans="1:29" x14ac:dyDescent="0.25">
      <c r="A91" s="45" t="s">
        <v>37</v>
      </c>
      <c r="B91" s="18">
        <f>INDEX($B$4:$F$19,MATCH($A91,$A$4:$A$19,0),MATCH($A$88,$B$3:$F$3,0))</f>
        <v>3.6596269961805263</v>
      </c>
      <c r="C91">
        <v>1</v>
      </c>
      <c r="M91" s="16" t="s">
        <v>4</v>
      </c>
      <c r="N91" s="19">
        <f>INDEX('1. Latinx OCA'!$B$5:$H$1000,MATCH(N$23&amp;$M91,'1. Latinx OCA'!$A$5:$A$1000,0),MATCH($M$89,'1. Latinx OCA'!$B$4:$H$4,0))</f>
        <v>107</v>
      </c>
      <c r="O91" s="19">
        <f>INDEX('1. Latinx OCA'!$B$5:$H$1000,MATCH(O$23&amp;$M91,'1. Latinx OCA'!$A$5:$A$1000,0),MATCH($M$89,'1. Latinx OCA'!$B$4:$H$4,0))</f>
        <v>115</v>
      </c>
      <c r="P91" s="19">
        <f>INDEX('1. Latinx OCA'!$B$5:$H$1000,MATCH(P$23&amp;$M91,'1. Latinx OCA'!$A$5:$A$1000,0),MATCH($M$89,'1. Latinx OCA'!$B$4:$H$4,0))</f>
        <v>84</v>
      </c>
      <c r="Q91" s="19">
        <f>INDEX('1. Latinx OCA'!$B$5:$H$1000,MATCH(Q$23&amp;$M91,'1. Latinx OCA'!$A$5:$A$1000,0),MATCH($M$89,'1. Latinx OCA'!$B$4:$H$4,0))</f>
        <v>81</v>
      </c>
      <c r="R91" s="19">
        <f>INDEX('1. Latinx OCA'!$B$5:$H$1000,MATCH(R$23&amp;$M91,'1. Latinx OCA'!$A$5:$A$1000,0),MATCH($M$89,'1. Latinx OCA'!$B$4:$H$4,0))</f>
        <v>110</v>
      </c>
      <c r="S91" s="19">
        <f>INDEX('1. Latinx OCA'!$B$5:$H$1000,MATCH(S$23&amp;$M91,'1. Latinx OCA'!$A$5:$A$1000,0),MATCH($M$89,'1. Latinx OCA'!$B$4:$H$4,0))</f>
        <v>97</v>
      </c>
      <c r="T91" s="19">
        <f>INDEX('1. Latinx OCA'!$B$5:$H$1000,MATCH(T$23&amp;$M91,'1. Latinx OCA'!$A$5:$A$1000,0),MATCH($M$89,'1. Latinx OCA'!$B$4:$H$4,0))</f>
        <v>80</v>
      </c>
      <c r="U91" s="19">
        <f>INDEX('1. Latinx OCA'!$B$5:$H$1000,MATCH(U$23&amp;$M91,'1. Latinx OCA'!$A$5:$A$1000,0),MATCH($M$89,'1. Latinx OCA'!$B$4:$H$4,0))</f>
        <v>100</v>
      </c>
      <c r="V91" s="19">
        <f>INDEX('1. Latinx OCA'!$B$5:$H$1000,MATCH(V$23&amp;$M91,'1. Latinx OCA'!$A$5:$A$1000,0),MATCH($M$89,'1. Latinx OCA'!$B$4:$H$4,0))</f>
        <v>96</v>
      </c>
      <c r="W91" s="19">
        <f>INDEX('1. Latinx OCA'!$B$5:$H$1000,MATCH(W$23&amp;$M91,'1. Latinx OCA'!$A$5:$A$1000,0),MATCH($M$89,'1. Latinx OCA'!$B$4:$H$4,0))</f>
        <v>89</v>
      </c>
      <c r="X91" s="19">
        <f>INDEX('1. Latinx OCA'!$B$5:$H$1000,MATCH(X$23&amp;$M91,'1. Latinx OCA'!$A$5:$A$1000,0),MATCH($M$89,'1. Latinx OCA'!$B$4:$H$4,0))</f>
        <v>89</v>
      </c>
      <c r="Y91" s="19">
        <f>INDEX('1. Latinx OCA'!$B$5:$H$1000,MATCH(Y$23&amp;$M91,'1. Latinx OCA'!$A$5:$A$1000,0),MATCH($M$89,'1. Latinx OCA'!$B$4:$H$4,0))</f>
        <v>90</v>
      </c>
      <c r="Z91" s="19">
        <f>INDEX('1. Latinx OCA'!$B$5:$H$1000,MATCH(Z$23&amp;$M91,'1. Latinx OCA'!$A$5:$A$1000,0),MATCH($M$89,'1. Latinx OCA'!$B$4:$H$4,0))</f>
        <v>74</v>
      </c>
      <c r="AA91" s="19">
        <f>INDEX('1. Latinx OCA'!$B$5:$H$1000,MATCH(AA$23&amp;$M91,'1. Latinx OCA'!$A$5:$A$1000,0),MATCH($M$89,'1. Latinx OCA'!$B$4:$H$4,0))</f>
        <v>74</v>
      </c>
      <c r="AB91" s="19">
        <f>INDEX('1. Latinx OCA'!$B$5:$H$1000,MATCH(AB$23&amp;$M91,'1. Latinx OCA'!$A$5:$A$1000,0),MATCH($M$89,'1. Latinx OCA'!$B$4:$H$4,0))</f>
        <v>98</v>
      </c>
      <c r="AC91" s="19">
        <f>INDEX('1. Latinx OCA'!$B$5:$H$1000,MATCH(AC$23&amp;$M91,'1. Latinx OCA'!$A$5:$A$1000,0),MATCH($M$89,'1. Latinx OCA'!$B$4:$H$4,0))</f>
        <v>99</v>
      </c>
    </row>
    <row r="92" spans="1:29" x14ac:dyDescent="0.25">
      <c r="A92" s="45" t="s">
        <v>38</v>
      </c>
      <c r="B92" s="18">
        <f t="shared" ref="B92:B106" si="3">INDEX($B$4:$F$19,MATCH($A92,$A$4:$A$19,0),MATCH($A$88,$B$3:$F$3,0))</f>
        <v>3.6537272555418387</v>
      </c>
      <c r="C92">
        <v>1</v>
      </c>
    </row>
    <row r="93" spans="1:29" x14ac:dyDescent="0.25">
      <c r="A93" s="45" t="s">
        <v>39</v>
      </c>
      <c r="B93" s="18">
        <f t="shared" si="3"/>
        <v>4.8580863050888974</v>
      </c>
      <c r="C93">
        <v>1</v>
      </c>
    </row>
    <row r="94" spans="1:29" x14ac:dyDescent="0.25">
      <c r="A94" s="45" t="s">
        <v>40</v>
      </c>
      <c r="B94" s="18">
        <f t="shared" si="3"/>
        <v>4.1146055917314772</v>
      </c>
      <c r="C94">
        <v>1</v>
      </c>
    </row>
    <row r="95" spans="1:29" x14ac:dyDescent="0.25">
      <c r="A95" s="45" t="s">
        <v>41</v>
      </c>
      <c r="B95" s="18">
        <f t="shared" si="3"/>
        <v>4.2797823778621913</v>
      </c>
      <c r="C95">
        <v>1</v>
      </c>
    </row>
    <row r="96" spans="1:29" x14ac:dyDescent="0.25">
      <c r="A96" s="45" t="s">
        <v>42</v>
      </c>
      <c r="B96" s="18">
        <f t="shared" si="3"/>
        <v>3.6513607241516244</v>
      </c>
      <c r="C96">
        <v>1</v>
      </c>
    </row>
    <row r="97" spans="1:3" x14ac:dyDescent="0.25">
      <c r="A97" s="45" t="s">
        <v>43</v>
      </c>
      <c r="B97" s="18">
        <f t="shared" si="3"/>
        <v>4.3585283737165481</v>
      </c>
      <c r="C97">
        <v>1</v>
      </c>
    </row>
    <row r="98" spans="1:3" x14ac:dyDescent="0.25">
      <c r="A98" s="45" t="s">
        <v>44</v>
      </c>
      <c r="B98" s="18">
        <f t="shared" si="3"/>
        <v>4.168788021800812</v>
      </c>
      <c r="C98">
        <v>1</v>
      </c>
    </row>
    <row r="99" spans="1:3" x14ac:dyDescent="0.25">
      <c r="A99" s="45" t="s">
        <v>45</v>
      </c>
      <c r="B99" s="18">
        <f t="shared" si="3"/>
        <v>4.6862200442956583</v>
      </c>
      <c r="C99">
        <v>1</v>
      </c>
    </row>
    <row r="100" spans="1:3" x14ac:dyDescent="0.25">
      <c r="A100" s="45" t="s">
        <v>46</v>
      </c>
      <c r="B100" s="18">
        <f t="shared" si="3"/>
        <v>4.7087493294183673</v>
      </c>
      <c r="C100">
        <v>1</v>
      </c>
    </row>
    <row r="101" spans="1:3" x14ac:dyDescent="0.25">
      <c r="A101" s="45" t="s">
        <v>47</v>
      </c>
      <c r="B101" s="18">
        <f t="shared" si="3"/>
        <v>4.4121351984313835</v>
      </c>
      <c r="C101">
        <v>1</v>
      </c>
    </row>
    <row r="102" spans="1:3" x14ac:dyDescent="0.25">
      <c r="A102" s="45" t="s">
        <v>48</v>
      </c>
      <c r="B102" s="18">
        <f t="shared" si="3"/>
        <v>4.9008619077752149</v>
      </c>
      <c r="C102">
        <v>1</v>
      </c>
    </row>
    <row r="103" spans="1:3" x14ac:dyDescent="0.25">
      <c r="A103" s="45" t="s">
        <v>49</v>
      </c>
      <c r="B103" s="18">
        <f t="shared" si="3"/>
        <v>5.0983894012610662</v>
      </c>
      <c r="C103">
        <v>1</v>
      </c>
    </row>
    <row r="104" spans="1:3" x14ac:dyDescent="0.25">
      <c r="A104" s="45" t="s">
        <v>50</v>
      </c>
      <c r="B104" s="18">
        <f t="shared" si="3"/>
        <v>4.5781455848058554</v>
      </c>
      <c r="C104">
        <v>1</v>
      </c>
    </row>
    <row r="105" spans="1:3" x14ac:dyDescent="0.25">
      <c r="A105" s="45" t="s">
        <v>51</v>
      </c>
      <c r="B105" s="18">
        <f t="shared" si="3"/>
        <v>4.3099849237292336</v>
      </c>
      <c r="C105">
        <v>1</v>
      </c>
    </row>
    <row r="106" spans="1:3" x14ac:dyDescent="0.25">
      <c r="A106" s="45" t="s">
        <v>52</v>
      </c>
      <c r="B106" s="18">
        <f t="shared" si="3"/>
        <v>3.4998220379714184</v>
      </c>
      <c r="C106">
        <v>1</v>
      </c>
    </row>
    <row r="107" spans="1:3" x14ac:dyDescent="0.25">
      <c r="A107" s="45"/>
      <c r="C107">
        <v>1</v>
      </c>
    </row>
  </sheetData>
  <phoneticPr fontId="3" type="noConversion"/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C8D32-8ABE-4552-8CA2-4523929F9EEF}">
  <sheetPr>
    <tabColor theme="0" tint="-0.34998626667073579"/>
  </sheetPr>
  <dimension ref="A1:N63"/>
  <sheetViews>
    <sheetView showGridLines="0" zoomScale="85" zoomScaleNormal="85" workbookViewId="0"/>
  </sheetViews>
  <sheetFormatPr defaultRowHeight="15" x14ac:dyDescent="0.25"/>
  <cols>
    <col min="1" max="1" width="5.28515625" customWidth="1"/>
    <col min="2" max="2" width="12" customWidth="1"/>
    <col min="3" max="3" width="11.85546875" customWidth="1"/>
    <col min="4" max="4" width="10.140625" customWidth="1"/>
    <col min="5" max="5" width="7.140625" customWidth="1"/>
    <col min="8" max="8" width="27.7109375" customWidth="1"/>
  </cols>
  <sheetData>
    <row r="1" spans="1:14" x14ac:dyDescent="0.25">
      <c r="B1" s="30" t="s">
        <v>29</v>
      </c>
      <c r="C1" s="22"/>
      <c r="D1" s="22"/>
      <c r="E1" s="22"/>
    </row>
    <row r="2" spans="1:14" ht="15" customHeight="1" x14ac:dyDescent="0.25">
      <c r="B2" s="9" t="s">
        <v>32</v>
      </c>
      <c r="C2" s="22"/>
      <c r="D2" s="22"/>
      <c r="E2" s="22"/>
      <c r="F2" s="9" t="s">
        <v>18</v>
      </c>
      <c r="I2" s="9" t="s">
        <v>19</v>
      </c>
    </row>
    <row r="3" spans="1:14" x14ac:dyDescent="0.25">
      <c r="B3" s="8" t="s">
        <v>28</v>
      </c>
      <c r="F3" s="8" t="s">
        <v>31</v>
      </c>
      <c r="I3" s="8" t="s">
        <v>30</v>
      </c>
    </row>
    <row r="4" spans="1:14" x14ac:dyDescent="0.25">
      <c r="B4" s="6" t="s">
        <v>3</v>
      </c>
      <c r="C4" s="6"/>
      <c r="D4" s="6"/>
      <c r="E4" s="26"/>
      <c r="F4" t="s">
        <v>3</v>
      </c>
      <c r="I4" s="10" t="s">
        <v>21</v>
      </c>
      <c r="J4" s="10"/>
      <c r="K4" s="26"/>
      <c r="L4" s="26"/>
      <c r="M4" s="26"/>
      <c r="N4" s="26"/>
    </row>
    <row r="5" spans="1:14" x14ac:dyDescent="0.25">
      <c r="B5" s="6" t="s">
        <v>10</v>
      </c>
      <c r="C5" s="6" t="s">
        <v>1</v>
      </c>
      <c r="D5" s="3" t="s">
        <v>27</v>
      </c>
      <c r="E5" s="27"/>
      <c r="F5" s="2">
        <v>0</v>
      </c>
      <c r="G5" s="2"/>
      <c r="H5" s="2"/>
      <c r="I5" s="10"/>
      <c r="J5" s="11">
        <v>0</v>
      </c>
      <c r="K5" s="27"/>
      <c r="L5" s="27"/>
      <c r="M5" s="27"/>
      <c r="N5" s="27"/>
    </row>
    <row r="6" spans="1:14" x14ac:dyDescent="0.25">
      <c r="A6" t="str">
        <f>B6&amp;C6</f>
        <v>Jan20Black</v>
      </c>
      <c r="B6" s="7" t="s">
        <v>37</v>
      </c>
      <c r="C6" s="6" t="s">
        <v>3</v>
      </c>
      <c r="D6" s="39">
        <v>3159</v>
      </c>
      <c r="E6" s="28"/>
      <c r="F6" s="20">
        <f>(D6/SUMIF($B$45:$B$49,$C6,$C$45:$C$49))*100000</f>
        <v>170.84199305923983</v>
      </c>
      <c r="G6" s="20"/>
      <c r="H6" s="20"/>
      <c r="I6" s="12" t="str">
        <f>B6</f>
        <v>Jan20</v>
      </c>
      <c r="J6" s="21">
        <f>F6/F25</f>
        <v>12.024357537507873</v>
      </c>
      <c r="K6" s="29"/>
      <c r="L6" s="29"/>
      <c r="M6" s="29"/>
      <c r="N6" s="29"/>
    </row>
    <row r="7" spans="1:14" x14ac:dyDescent="0.25">
      <c r="A7" t="str">
        <f t="shared" ref="A7:A40" si="0">B7&amp;C7</f>
        <v>Feb20Black</v>
      </c>
      <c r="B7" s="7" t="s">
        <v>38</v>
      </c>
      <c r="C7" s="6" t="s">
        <v>3</v>
      </c>
      <c r="D7" s="39">
        <v>3038</v>
      </c>
      <c r="E7" s="28"/>
      <c r="F7" s="20">
        <f>(D7/SUMIF($B$45:$B$49,$C7,$C$45:$C$49))*100000</f>
        <v>164.29818769039906</v>
      </c>
      <c r="G7" s="20"/>
      <c r="H7" s="20"/>
      <c r="I7" s="12" t="str">
        <f t="shared" ref="I7:I16" si="1">B7</f>
        <v>Feb20</v>
      </c>
      <c r="J7" s="21">
        <f>F7/F26</f>
        <v>11.74480516238682</v>
      </c>
      <c r="K7" s="29"/>
      <c r="L7" s="29"/>
      <c r="M7" s="29"/>
      <c r="N7" s="29"/>
    </row>
    <row r="8" spans="1:14" x14ac:dyDescent="0.25">
      <c r="A8" t="str">
        <f t="shared" si="0"/>
        <v>Mar20Black</v>
      </c>
      <c r="B8" s="7" t="s">
        <v>39</v>
      </c>
      <c r="C8" s="6" t="s">
        <v>3</v>
      </c>
      <c r="D8" s="39">
        <v>2899</v>
      </c>
      <c r="E8" s="28"/>
      <c r="F8" s="20">
        <f>(D8/SUMIF($B$45:$B$49,$C8,$C$45:$C$49))*100000</f>
        <v>156.78092367164808</v>
      </c>
      <c r="G8" s="20"/>
      <c r="H8" s="20"/>
      <c r="I8" s="12" t="str">
        <f t="shared" si="1"/>
        <v>Mar20</v>
      </c>
      <c r="J8" s="21">
        <f>F8/F27</f>
        <v>11.563324879543586</v>
      </c>
      <c r="K8" s="29"/>
      <c r="L8" s="29"/>
      <c r="M8" s="29"/>
      <c r="N8" s="29"/>
    </row>
    <row r="9" spans="1:14" x14ac:dyDescent="0.25">
      <c r="A9" t="str">
        <f t="shared" si="0"/>
        <v>Apr20Black</v>
      </c>
      <c r="B9" s="7" t="s">
        <v>40</v>
      </c>
      <c r="C9" s="6" t="s">
        <v>3</v>
      </c>
      <c r="D9" s="39">
        <v>2267</v>
      </c>
      <c r="E9" s="28"/>
      <c r="F9" s="20">
        <f>(D9/SUMIF($B$45:$B$49,$C9,$C$45:$C$49))*100000</f>
        <v>122.60170885257887</v>
      </c>
      <c r="G9" s="20"/>
      <c r="H9" s="20"/>
      <c r="I9" s="12" t="str">
        <f t="shared" si="1"/>
        <v>Apr20</v>
      </c>
      <c r="J9" s="21">
        <f>F9/F28</f>
        <v>13.593441765009525</v>
      </c>
      <c r="K9" s="29"/>
      <c r="L9" s="29"/>
      <c r="M9" s="29"/>
      <c r="N9" s="29"/>
    </row>
    <row r="10" spans="1:14" x14ac:dyDescent="0.25">
      <c r="A10" t="str">
        <f t="shared" si="0"/>
        <v>May20Black</v>
      </c>
      <c r="B10" s="7" t="s">
        <v>41</v>
      </c>
      <c r="C10" s="6" t="s">
        <v>3</v>
      </c>
      <c r="D10" s="39">
        <v>2194</v>
      </c>
      <c r="E10" s="28"/>
      <c r="F10" s="20">
        <f>(D10/SUMIF($B$45:$B$49,$C10,$C$45:$C$49))*100000</f>
        <v>118.65379321683196</v>
      </c>
      <c r="G10" s="20"/>
      <c r="H10" s="20"/>
      <c r="I10" s="12" t="str">
        <f t="shared" si="1"/>
        <v>May20</v>
      </c>
      <c r="J10" s="21">
        <f>F10/F29</f>
        <v>13.353547686081672</v>
      </c>
      <c r="K10" s="29"/>
      <c r="L10" s="29"/>
      <c r="M10" s="29"/>
      <c r="N10" s="29"/>
    </row>
    <row r="11" spans="1:14" x14ac:dyDescent="0.25">
      <c r="A11" t="str">
        <f t="shared" si="0"/>
        <v>Jun20Black</v>
      </c>
      <c r="B11" s="7" t="s">
        <v>42</v>
      </c>
      <c r="C11" s="6" t="s">
        <v>3</v>
      </c>
      <c r="D11" s="39">
        <v>2196</v>
      </c>
      <c r="E11" s="28"/>
      <c r="F11" s="20">
        <f>(D11/SUMIF($B$45:$B$49,$C11,$C$45:$C$49))*100000</f>
        <v>118.76195528904422</v>
      </c>
      <c r="G11" s="20"/>
      <c r="H11" s="20"/>
      <c r="I11" s="12" t="str">
        <f t="shared" si="1"/>
        <v>Jun20</v>
      </c>
      <c r="J11" s="21">
        <f>F11/F30</f>
        <v>13.315661595220545</v>
      </c>
      <c r="K11" s="29"/>
      <c r="L11" s="29"/>
      <c r="M11" s="29"/>
      <c r="N11" s="29"/>
    </row>
    <row r="12" spans="1:14" x14ac:dyDescent="0.25">
      <c r="A12" t="str">
        <f t="shared" si="0"/>
        <v>Jul20Black</v>
      </c>
      <c r="B12" s="7" t="s">
        <v>43</v>
      </c>
      <c r="C12" s="6" t="s">
        <v>3</v>
      </c>
      <c r="D12" s="39">
        <v>2182</v>
      </c>
      <c r="E12" s="28"/>
      <c r="F12" s="20">
        <f>(D12/SUMIF($B$45:$B$49,$C12,$C$45:$C$49))*100000</f>
        <v>118.0048207835585</v>
      </c>
      <c r="G12" s="20"/>
      <c r="H12" s="20"/>
      <c r="I12" s="12" t="str">
        <f t="shared" si="1"/>
        <v>Jul20</v>
      </c>
      <c r="J12" s="21">
        <f>F12/F31</f>
        <v>12.929460448746187</v>
      </c>
      <c r="K12" s="29"/>
      <c r="L12" s="29"/>
      <c r="M12" s="29"/>
      <c r="N12" s="29"/>
    </row>
    <row r="13" spans="1:14" x14ac:dyDescent="0.25">
      <c r="A13" t="str">
        <f t="shared" si="0"/>
        <v>Aug20Black</v>
      </c>
      <c r="B13" s="7" t="s">
        <v>44</v>
      </c>
      <c r="C13" s="6" t="s">
        <v>3</v>
      </c>
      <c r="D13" s="39">
        <v>2268</v>
      </c>
      <c r="E13" s="28"/>
      <c r="F13" s="20">
        <f>(D13/SUMIF($B$45:$B$49,$C13,$C$45:$C$49))*100000</f>
        <v>122.65578988868501</v>
      </c>
      <c r="G13" s="20"/>
      <c r="H13" s="20"/>
      <c r="I13" s="12" t="str">
        <f t="shared" si="1"/>
        <v>Aug20</v>
      </c>
      <c r="J13" s="21">
        <f>F13/F32</f>
        <v>12.798851400228843</v>
      </c>
      <c r="K13" s="29"/>
      <c r="L13" s="29"/>
      <c r="M13" s="29"/>
      <c r="N13" s="29"/>
    </row>
    <row r="14" spans="1:14" x14ac:dyDescent="0.25">
      <c r="A14" t="str">
        <f t="shared" si="0"/>
        <v>Sep20Black</v>
      </c>
      <c r="B14" s="7" t="s">
        <v>45</v>
      </c>
      <c r="C14" s="6" t="s">
        <v>3</v>
      </c>
      <c r="D14" s="39">
        <v>2392</v>
      </c>
      <c r="E14" s="28"/>
      <c r="F14" s="20">
        <f>(D14/SUMIF($B$45:$B$49,$C14,$C$45:$C$49))*100000</f>
        <v>129.36183836584414</v>
      </c>
      <c r="G14" s="20"/>
      <c r="H14" s="20"/>
      <c r="I14" s="12" t="str">
        <f t="shared" si="1"/>
        <v>Sep20</v>
      </c>
      <c r="J14" s="21">
        <f>F14/F33</f>
        <v>13.078205174929924</v>
      </c>
      <c r="K14" s="29"/>
      <c r="L14" s="29"/>
      <c r="M14" s="29"/>
      <c r="N14" s="29"/>
    </row>
    <row r="15" spans="1:14" x14ac:dyDescent="0.25">
      <c r="A15" t="str">
        <f t="shared" si="0"/>
        <v>Oct20Black</v>
      </c>
      <c r="B15" s="7" t="s">
        <v>46</v>
      </c>
      <c r="C15" s="6" t="s">
        <v>3</v>
      </c>
      <c r="D15" s="39">
        <v>2498</v>
      </c>
      <c r="E15" s="28"/>
      <c r="F15" s="20">
        <f>(D15/SUMIF($B$45:$B$49,$C15,$C$45:$C$49))*100000</f>
        <v>135.09442819309311</v>
      </c>
      <c r="G15" s="20"/>
      <c r="H15" s="20"/>
      <c r="I15" s="12" t="str">
        <f t="shared" si="1"/>
        <v>Oct20</v>
      </c>
      <c r="J15" s="21">
        <f>F15/F34</f>
        <v>13.187653765024155</v>
      </c>
      <c r="K15" s="29"/>
      <c r="L15" s="29"/>
      <c r="M15" s="29"/>
      <c r="N15" s="29"/>
    </row>
    <row r="16" spans="1:14" x14ac:dyDescent="0.25">
      <c r="A16" t="str">
        <f t="shared" si="0"/>
        <v>Nov20Black</v>
      </c>
      <c r="B16" s="7" t="s">
        <v>47</v>
      </c>
      <c r="C16" s="6" t="s">
        <v>3</v>
      </c>
      <c r="D16" s="39">
        <v>2630</v>
      </c>
      <c r="E16" s="28"/>
      <c r="F16" s="20">
        <f>(D16/SUMIF($B$45:$B$49,$C16,$C$45:$C$49))*100000</f>
        <v>142.23312495910122</v>
      </c>
      <c r="G16" s="20"/>
      <c r="H16" s="20"/>
      <c r="I16" s="12" t="str">
        <f t="shared" si="1"/>
        <v>Nov20</v>
      </c>
      <c r="J16" s="21">
        <f>F16/F35</f>
        <v>13.380332918507616</v>
      </c>
      <c r="K16" s="29"/>
      <c r="L16" s="29"/>
      <c r="M16" s="29"/>
      <c r="N16" s="29"/>
    </row>
    <row r="17" spans="1:14" x14ac:dyDescent="0.25">
      <c r="A17" t="str">
        <f t="shared" si="0"/>
        <v>Dec20Black</v>
      </c>
      <c r="B17" s="7" t="s">
        <v>48</v>
      </c>
      <c r="C17" s="6" t="s">
        <v>3</v>
      </c>
      <c r="D17" s="3">
        <v>2745</v>
      </c>
      <c r="E17" s="28"/>
      <c r="F17" s="20">
        <f>(D17/SUMIF($B$45:$B$49,$C17,$C$45:$C$49))*100000</f>
        <v>148.45244411130525</v>
      </c>
      <c r="G17" s="20"/>
      <c r="H17" s="20"/>
      <c r="I17" s="12" t="str">
        <f>B17</f>
        <v>Dec20</v>
      </c>
      <c r="J17" s="21">
        <f>F17/F36</f>
        <v>13.632214900014896</v>
      </c>
      <c r="K17" s="29"/>
      <c r="L17" s="29"/>
      <c r="M17" s="29"/>
      <c r="N17" s="29"/>
    </row>
    <row r="18" spans="1:14" x14ac:dyDescent="0.25">
      <c r="A18" t="str">
        <f t="shared" si="0"/>
        <v>Jan21Black</v>
      </c>
      <c r="B18" s="7" t="s">
        <v>49</v>
      </c>
      <c r="C18" s="6" t="s">
        <v>3</v>
      </c>
      <c r="D18" s="3">
        <v>2904</v>
      </c>
      <c r="E18" s="28"/>
      <c r="F18" s="20">
        <f>(D18/SUMIF($B$45:$B$49,$C18,$C$45:$C$49))*100000</f>
        <v>157.0513288521787</v>
      </c>
      <c r="G18" s="20"/>
      <c r="H18" s="20"/>
      <c r="I18" s="12" t="str">
        <f t="shared" ref="I18:I21" si="2">B18</f>
        <v>Jan21</v>
      </c>
      <c r="J18" s="21">
        <f>F18/F37</f>
        <v>13.58384588027651</v>
      </c>
      <c r="K18" s="29"/>
      <c r="L18" s="29"/>
      <c r="M18" s="29"/>
      <c r="N18" s="29"/>
    </row>
    <row r="19" spans="1:14" x14ac:dyDescent="0.25">
      <c r="A19" t="str">
        <f t="shared" si="0"/>
        <v>Feb21Black</v>
      </c>
      <c r="B19" s="7" t="s">
        <v>50</v>
      </c>
      <c r="C19" s="6" t="s">
        <v>3</v>
      </c>
      <c r="D19" s="3">
        <v>3048</v>
      </c>
      <c r="E19" s="28"/>
      <c r="F19" s="20">
        <f t="shared" ref="F18:F21" si="3">(D19/SUMIF($B$45:$B$49,$C19,$C$45:$C$49))*100000</f>
        <v>164.83899805146027</v>
      </c>
      <c r="G19" s="20"/>
      <c r="H19" s="20"/>
      <c r="I19" s="12" t="str">
        <f t="shared" si="2"/>
        <v>Feb21</v>
      </c>
      <c r="J19" s="21">
        <f t="shared" ref="J18:J21" si="4">F19/F38</f>
        <v>14.103486478632304</v>
      </c>
      <c r="K19" s="29"/>
      <c r="L19" s="29"/>
      <c r="M19" s="29"/>
      <c r="N19" s="29"/>
    </row>
    <row r="20" spans="1:14" x14ac:dyDescent="0.25">
      <c r="A20" t="str">
        <f t="shared" si="0"/>
        <v>Mar21Black</v>
      </c>
      <c r="B20" s="7" t="s">
        <v>51</v>
      </c>
      <c r="C20" s="6" t="s">
        <v>3</v>
      </c>
      <c r="D20" s="3">
        <v>3200</v>
      </c>
      <c r="E20" s="28"/>
      <c r="F20" s="20">
        <f t="shared" si="3"/>
        <v>173.05931553959081</v>
      </c>
      <c r="G20" s="20"/>
      <c r="H20" s="20"/>
      <c r="I20" s="12" t="str">
        <f t="shared" si="2"/>
        <v>Mar21</v>
      </c>
      <c r="J20" s="21">
        <f t="shared" si="4"/>
        <v>14.061111138934466</v>
      </c>
      <c r="K20" s="29"/>
      <c r="L20" s="29"/>
      <c r="M20" s="29"/>
      <c r="N20" s="29"/>
    </row>
    <row r="21" spans="1:14" x14ac:dyDescent="0.25">
      <c r="A21" t="str">
        <f t="shared" si="0"/>
        <v>Apr21Black</v>
      </c>
      <c r="B21" s="7" t="s">
        <v>52</v>
      </c>
      <c r="C21" s="6" t="s">
        <v>3</v>
      </c>
      <c r="D21" s="3">
        <v>3235</v>
      </c>
      <c r="E21" s="28"/>
      <c r="F21" s="20">
        <f t="shared" si="3"/>
        <v>174.9521518033051</v>
      </c>
      <c r="G21" s="20"/>
      <c r="H21" s="20"/>
      <c r="I21" s="12" t="str">
        <f t="shared" si="2"/>
        <v>Apr21</v>
      </c>
      <c r="J21" s="21">
        <f>F21/F40</f>
        <v>13.572307360013507</v>
      </c>
      <c r="K21" s="29"/>
      <c r="L21" s="29"/>
      <c r="M21" s="29"/>
      <c r="N21" s="29"/>
    </row>
    <row r="22" spans="1:14" x14ac:dyDescent="0.25">
      <c r="A22" t="str">
        <f t="shared" si="0"/>
        <v/>
      </c>
      <c r="D22" s="2"/>
      <c r="E22" s="2"/>
    </row>
    <row r="23" spans="1:14" x14ac:dyDescent="0.25">
      <c r="A23" t="str">
        <f t="shared" si="0"/>
        <v>White</v>
      </c>
      <c r="B23" s="6" t="s">
        <v>4</v>
      </c>
      <c r="C23" s="6"/>
      <c r="D23" s="3"/>
      <c r="E23" s="27"/>
      <c r="F23" t="s">
        <v>4</v>
      </c>
    </row>
    <row r="24" spans="1:14" x14ac:dyDescent="0.25">
      <c r="A24" t="str">
        <f t="shared" si="0"/>
        <v>Month, Year of Arrest dateRace</v>
      </c>
      <c r="B24" s="6" t="s">
        <v>10</v>
      </c>
      <c r="C24" s="6" t="s">
        <v>1</v>
      </c>
      <c r="D24" s="3" t="s">
        <v>27</v>
      </c>
      <c r="E24" s="27"/>
      <c r="F24" s="2">
        <v>0</v>
      </c>
      <c r="G24" s="2"/>
      <c r="H24" s="2"/>
    </row>
    <row r="25" spans="1:14" x14ac:dyDescent="0.25">
      <c r="A25" t="str">
        <f t="shared" si="0"/>
        <v>Jan20White</v>
      </c>
      <c r="B25" s="7" t="s">
        <v>37</v>
      </c>
      <c r="C25" s="6" t="s">
        <v>4</v>
      </c>
      <c r="D25" s="39">
        <v>382.8</v>
      </c>
      <c r="E25" s="27"/>
      <c r="F25" s="20">
        <f>(D25/SUMIF($B$45:$B$49,$C25,$C$45:$C$49))*100000</f>
        <v>14.207993443835001</v>
      </c>
      <c r="G25" s="20"/>
      <c r="H25" s="20"/>
    </row>
    <row r="26" spans="1:14" x14ac:dyDescent="0.25">
      <c r="A26" t="str">
        <f t="shared" si="0"/>
        <v>Feb20White</v>
      </c>
      <c r="B26" s="7" t="s">
        <v>38</v>
      </c>
      <c r="C26" s="6" t="s">
        <v>4</v>
      </c>
      <c r="D26" s="39">
        <v>376.9</v>
      </c>
      <c r="E26" s="27"/>
      <c r="F26" s="20">
        <f t="shared" ref="F26:F40" si="5">(D26/SUMIF($B$45:$B$49,$C26,$C$45:$C$49))*100000</f>
        <v>13.989009218864711</v>
      </c>
      <c r="G26" s="20"/>
      <c r="H26" s="20"/>
    </row>
    <row r="27" spans="1:14" x14ac:dyDescent="0.25">
      <c r="A27" t="str">
        <f t="shared" si="0"/>
        <v>Mar20White</v>
      </c>
      <c r="B27" s="7" t="s">
        <v>39</v>
      </c>
      <c r="C27" s="6" t="s">
        <v>4</v>
      </c>
      <c r="D27" s="39">
        <v>365.3</v>
      </c>
      <c r="E27" s="27"/>
      <c r="F27" s="20">
        <f t="shared" si="5"/>
        <v>13.558463962990924</v>
      </c>
      <c r="G27" s="20"/>
      <c r="H27" s="20"/>
    </row>
    <row r="28" spans="1:14" x14ac:dyDescent="0.25">
      <c r="A28" t="str">
        <f t="shared" si="0"/>
        <v>Apr20White</v>
      </c>
      <c r="B28" s="7" t="s">
        <v>40</v>
      </c>
      <c r="C28" s="6" t="s">
        <v>4</v>
      </c>
      <c r="D28" s="39">
        <v>243</v>
      </c>
      <c r="E28" s="27"/>
      <c r="F28" s="20">
        <f t="shared" si="5"/>
        <v>9.0191807911491768</v>
      </c>
      <c r="G28" s="20"/>
      <c r="H28" s="20"/>
    </row>
    <row r="29" spans="1:14" x14ac:dyDescent="0.25">
      <c r="A29" t="str">
        <f t="shared" si="0"/>
        <v>May20White</v>
      </c>
      <c r="B29" s="7" t="s">
        <v>41</v>
      </c>
      <c r="C29" s="6" t="s">
        <v>4</v>
      </c>
      <c r="D29" s="39">
        <v>239.4</v>
      </c>
      <c r="E29" s="27"/>
      <c r="F29" s="20">
        <f t="shared" si="5"/>
        <v>8.8855632979469679</v>
      </c>
      <c r="G29" s="20"/>
      <c r="H29" s="20"/>
    </row>
    <row r="30" spans="1:14" x14ac:dyDescent="0.25">
      <c r="A30" t="str">
        <f t="shared" si="0"/>
        <v>Jun20White</v>
      </c>
      <c r="B30" s="7" t="s">
        <v>42</v>
      </c>
      <c r="C30" s="6" t="s">
        <v>4</v>
      </c>
      <c r="D30" s="39">
        <v>240.3</v>
      </c>
      <c r="E30" s="27"/>
      <c r="F30" s="20">
        <f t="shared" si="5"/>
        <v>8.9189676712475201</v>
      </c>
      <c r="G30" s="20"/>
      <c r="H30" s="20"/>
    </row>
    <row r="31" spans="1:14" x14ac:dyDescent="0.25">
      <c r="A31" t="str">
        <f t="shared" si="0"/>
        <v>Jul20White</v>
      </c>
      <c r="B31" s="7" t="s">
        <v>43</v>
      </c>
      <c r="C31" s="6" t="s">
        <v>4</v>
      </c>
      <c r="D31" s="39">
        <v>245.9</v>
      </c>
      <c r="E31" s="27"/>
      <c r="F31" s="20">
        <f t="shared" si="5"/>
        <v>9.1268171051176239</v>
      </c>
      <c r="G31" s="20"/>
      <c r="H31" s="20"/>
    </row>
    <row r="32" spans="1:14" x14ac:dyDescent="0.25">
      <c r="A32" t="str">
        <f t="shared" si="0"/>
        <v>Aug20White</v>
      </c>
      <c r="B32" s="7" t="s">
        <v>44</v>
      </c>
      <c r="C32" s="6" t="s">
        <v>4</v>
      </c>
      <c r="D32" s="39">
        <v>258.2</v>
      </c>
      <c r="E32" s="27"/>
      <c r="F32" s="20">
        <f t="shared" si="5"/>
        <v>9.5833435402251741</v>
      </c>
      <c r="G32" s="20"/>
      <c r="H32" s="20"/>
    </row>
    <row r="33" spans="1:14" x14ac:dyDescent="0.25">
      <c r="A33" t="str">
        <f t="shared" si="0"/>
        <v>Sep20White</v>
      </c>
      <c r="B33" s="7" t="s">
        <v>45</v>
      </c>
      <c r="C33" s="6" t="s">
        <v>4</v>
      </c>
      <c r="D33" s="39">
        <v>266.5</v>
      </c>
      <c r="E33" s="27"/>
      <c r="F33" s="20">
        <f t="shared" si="5"/>
        <v>9.8914060939969382</v>
      </c>
      <c r="G33" s="20"/>
      <c r="H33" s="20"/>
    </row>
    <row r="34" spans="1:14" x14ac:dyDescent="0.25">
      <c r="A34" t="str">
        <f t="shared" si="0"/>
        <v>Oct20White</v>
      </c>
      <c r="B34" s="7" t="s">
        <v>46</v>
      </c>
      <c r="C34" s="6" t="s">
        <v>4</v>
      </c>
      <c r="D34" s="39">
        <v>276</v>
      </c>
      <c r="E34" s="27"/>
      <c r="F34" s="20">
        <f t="shared" si="5"/>
        <v>10.244007812169436</v>
      </c>
      <c r="G34" s="20"/>
      <c r="H34" s="20"/>
    </row>
    <row r="35" spans="1:14" x14ac:dyDescent="0.25">
      <c r="A35" t="str">
        <f t="shared" si="0"/>
        <v>Nov20White</v>
      </c>
      <c r="B35" s="7" t="s">
        <v>47</v>
      </c>
      <c r="C35" s="6" t="s">
        <v>4</v>
      </c>
      <c r="D35" s="39">
        <v>286.39999999999998</v>
      </c>
      <c r="E35" s="27"/>
      <c r="F35" s="20">
        <f t="shared" si="5"/>
        <v>10.630013903642487</v>
      </c>
      <c r="G35" s="20"/>
      <c r="H35" s="20"/>
    </row>
    <row r="36" spans="1:14" x14ac:dyDescent="0.25">
      <c r="A36" t="str">
        <f t="shared" si="0"/>
        <v>Dec20White</v>
      </c>
      <c r="B36" s="7" t="s">
        <v>48</v>
      </c>
      <c r="C36" s="6" t="s">
        <v>4</v>
      </c>
      <c r="D36" s="3">
        <v>293.39999999999998</v>
      </c>
      <c r="E36" s="27"/>
      <c r="F36" s="20">
        <f t="shared" si="5"/>
        <v>10.889825695980118</v>
      </c>
      <c r="G36" s="20"/>
      <c r="H36" s="20"/>
    </row>
    <row r="37" spans="1:14" x14ac:dyDescent="0.25">
      <c r="A37" t="str">
        <f t="shared" si="0"/>
        <v>Jan21White</v>
      </c>
      <c r="B37" s="7" t="s">
        <v>49</v>
      </c>
      <c r="C37" s="6" t="s">
        <v>4</v>
      </c>
      <c r="D37" s="3">
        <v>311.5</v>
      </c>
      <c r="E37" s="28"/>
      <c r="F37" s="20">
        <f t="shared" si="5"/>
        <v>11.561624759024562</v>
      </c>
      <c r="G37" s="20"/>
      <c r="H37" s="20"/>
      <c r="I37" s="47"/>
      <c r="J37" s="29"/>
      <c r="K37" s="29"/>
      <c r="L37" s="29"/>
      <c r="M37" s="29"/>
      <c r="N37" s="29"/>
    </row>
    <row r="38" spans="1:14" x14ac:dyDescent="0.25">
      <c r="A38" t="str">
        <f t="shared" si="0"/>
        <v>Feb21White</v>
      </c>
      <c r="B38" s="7" t="s">
        <v>50</v>
      </c>
      <c r="C38" s="6" t="s">
        <v>4</v>
      </c>
      <c r="D38" s="3">
        <v>314.89999999999998</v>
      </c>
      <c r="E38" s="28"/>
      <c r="F38" s="20">
        <f t="shared" si="5"/>
        <v>11.687819058159983</v>
      </c>
      <c r="G38" s="20"/>
      <c r="H38" s="20"/>
      <c r="I38" s="47"/>
      <c r="J38" s="29"/>
      <c r="K38" s="29"/>
      <c r="L38" s="29"/>
      <c r="M38" s="29"/>
      <c r="N38" s="29"/>
    </row>
    <row r="39" spans="1:14" x14ac:dyDescent="0.25">
      <c r="A39" t="str">
        <f t="shared" si="0"/>
        <v>Mar21White</v>
      </c>
      <c r="B39" s="7" t="s">
        <v>51</v>
      </c>
      <c r="C39" s="6" t="s">
        <v>4</v>
      </c>
      <c r="D39" s="3">
        <v>331.6</v>
      </c>
      <c r="E39" s="28"/>
      <c r="F39" s="20">
        <f t="shared" si="5"/>
        <v>12.307655762736902</v>
      </c>
      <c r="G39" s="20"/>
      <c r="H39" s="20"/>
      <c r="I39" s="47"/>
      <c r="J39" s="29"/>
      <c r="K39" s="29"/>
      <c r="L39" s="29"/>
      <c r="M39" s="29"/>
      <c r="N39" s="29"/>
    </row>
    <row r="40" spans="1:14" x14ac:dyDescent="0.25">
      <c r="A40" t="str">
        <f t="shared" si="0"/>
        <v>Apr21White</v>
      </c>
      <c r="B40" s="7" t="s">
        <v>52</v>
      </c>
      <c r="C40" s="6" t="s">
        <v>4</v>
      </c>
      <c r="D40" s="3">
        <v>347.3</v>
      </c>
      <c r="E40" s="28"/>
      <c r="F40" s="20">
        <f t="shared" si="5"/>
        <v>12.890376496979876</v>
      </c>
      <c r="G40" s="20"/>
      <c r="H40" s="20"/>
      <c r="I40" s="47"/>
      <c r="J40" s="29"/>
      <c r="K40" s="29"/>
      <c r="L40" s="29"/>
      <c r="M40" s="29"/>
      <c r="N40" s="29"/>
    </row>
    <row r="41" spans="1:14" x14ac:dyDescent="0.25">
      <c r="I41" s="26"/>
      <c r="J41" s="26"/>
      <c r="K41" s="26"/>
    </row>
    <row r="42" spans="1:14" x14ac:dyDescent="0.25">
      <c r="B42" s="1" t="s">
        <v>0</v>
      </c>
      <c r="C42" s="2"/>
    </row>
    <row r="43" spans="1:14" x14ac:dyDescent="0.25">
      <c r="B43" s="3"/>
      <c r="C43" s="3" t="s">
        <v>2</v>
      </c>
    </row>
    <row r="44" spans="1:14" x14ac:dyDescent="0.25">
      <c r="B44" s="13" t="s">
        <v>5</v>
      </c>
      <c r="C44" s="3" t="s">
        <v>6</v>
      </c>
    </row>
    <row r="45" spans="1:14" x14ac:dyDescent="0.25">
      <c r="B45" s="3" t="s">
        <v>4</v>
      </c>
      <c r="C45" s="24">
        <v>2694258</v>
      </c>
    </row>
    <row r="46" spans="1:14" x14ac:dyDescent="0.25">
      <c r="B46" s="3" t="s">
        <v>3</v>
      </c>
      <c r="C46" s="24">
        <v>1849077</v>
      </c>
    </row>
    <row r="47" spans="1:14" x14ac:dyDescent="0.25">
      <c r="B47" s="3" t="s">
        <v>7</v>
      </c>
      <c r="C47" s="24">
        <v>2449450</v>
      </c>
    </row>
    <row r="48" spans="1:14" x14ac:dyDescent="0.25">
      <c r="B48" s="3" t="s">
        <v>8</v>
      </c>
      <c r="C48" s="24">
        <v>1405963</v>
      </c>
    </row>
    <row r="49" spans="2:4" x14ac:dyDescent="0.25">
      <c r="B49" s="3" t="s">
        <v>9</v>
      </c>
      <c r="C49" s="24">
        <v>8398748</v>
      </c>
    </row>
    <row r="53" spans="2:4" x14ac:dyDescent="0.25">
      <c r="B53" s="4"/>
      <c r="D53" s="25"/>
    </row>
    <row r="54" spans="2:4" x14ac:dyDescent="0.25">
      <c r="B54" s="4"/>
      <c r="D54" s="25"/>
    </row>
    <row r="55" spans="2:4" x14ac:dyDescent="0.25">
      <c r="B55" s="4"/>
      <c r="D55" s="25"/>
    </row>
    <row r="56" spans="2:4" x14ac:dyDescent="0.25">
      <c r="B56" s="4"/>
      <c r="D56" s="25"/>
    </row>
    <row r="57" spans="2:4" x14ac:dyDescent="0.25">
      <c r="B57" s="4"/>
      <c r="D57" s="25"/>
    </row>
    <row r="58" spans="2:4" x14ac:dyDescent="0.25">
      <c r="B58" s="4"/>
      <c r="D58" s="25"/>
    </row>
    <row r="59" spans="2:4" x14ac:dyDescent="0.25">
      <c r="B59" s="4"/>
      <c r="D59" s="25"/>
    </row>
    <row r="60" spans="2:4" x14ac:dyDescent="0.25">
      <c r="B60" s="4"/>
      <c r="D60" s="25"/>
    </row>
    <row r="61" spans="2:4" x14ac:dyDescent="0.25">
      <c r="B61" s="4"/>
      <c r="D61" s="25"/>
    </row>
    <row r="62" spans="2:4" x14ac:dyDescent="0.25">
      <c r="B62" s="4"/>
      <c r="D62" s="25"/>
    </row>
    <row r="63" spans="2:4" x14ac:dyDescent="0.25">
      <c r="B63" s="4"/>
      <c r="D63" s="25"/>
    </row>
  </sheetData>
  <phoneticPr fontId="3" type="noConversion"/>
  <hyperlinks>
    <hyperlink ref="B1" r:id="rId1" xr:uid="{9CFC3960-009C-4F74-BCD3-8B4103468543}"/>
  </hyperlinks>
  <pageMargins left="0.7" right="0.7" top="0.75" bottom="0.75" header="0.3" footer="0.3"/>
  <pageSetup orientation="portrait" horizontalDpi="1200" verticalDpi="12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33A66-EE7D-4F6E-9F71-8F67F61D8FF5}">
  <sheetPr>
    <tabColor theme="0" tint="-0.34998626667073579"/>
  </sheetPr>
  <dimension ref="A1:AC88"/>
  <sheetViews>
    <sheetView showGridLines="0" zoomScale="85" zoomScaleNormal="85" workbookViewId="0"/>
  </sheetViews>
  <sheetFormatPr defaultRowHeight="15" x14ac:dyDescent="0.25"/>
  <cols>
    <col min="1" max="1" width="9.7109375" bestFit="1" customWidth="1"/>
    <col min="13" max="13" width="6.85546875" customWidth="1"/>
    <col min="14" max="24" width="5.7109375" customWidth="1"/>
    <col min="25" max="25" width="6.42578125" bestFit="1" customWidth="1"/>
    <col min="26" max="26" width="5.85546875" bestFit="1" customWidth="1"/>
    <col min="27" max="27" width="6.28515625" bestFit="1" customWidth="1"/>
    <col min="28" max="28" width="6.5703125" bestFit="1" customWidth="1"/>
    <col min="29" max="29" width="6.140625" bestFit="1" customWidth="1"/>
  </cols>
  <sheetData>
    <row r="1" spans="1:6" x14ac:dyDescent="0.25">
      <c r="A1" s="9" t="s">
        <v>33</v>
      </c>
    </row>
    <row r="2" spans="1:6" x14ac:dyDescent="0.25">
      <c r="A2" s="10" t="str">
        <f>'1. Black OCA'!P3</f>
        <v>Black / White</v>
      </c>
      <c r="B2" s="10"/>
      <c r="C2" s="26"/>
      <c r="D2" s="26"/>
      <c r="E2" s="26"/>
      <c r="F2" s="26"/>
    </row>
    <row r="3" spans="1:6" x14ac:dyDescent="0.25">
      <c r="A3" s="10"/>
      <c r="B3" s="11" t="s">
        <v>27</v>
      </c>
      <c r="C3" s="27"/>
      <c r="D3" s="27"/>
      <c r="E3" s="27"/>
      <c r="F3" s="27"/>
    </row>
    <row r="4" spans="1:6" x14ac:dyDescent="0.25">
      <c r="A4" s="14" t="s">
        <v>37</v>
      </c>
      <c r="B4" s="23">
        <f>'1. Black DOC'!J6</f>
        <v>12.024357537507873</v>
      </c>
      <c r="C4" s="31"/>
      <c r="D4" s="31"/>
      <c r="E4" s="31"/>
      <c r="F4" s="31"/>
    </row>
    <row r="5" spans="1:6" x14ac:dyDescent="0.25">
      <c r="A5" s="14" t="s">
        <v>38</v>
      </c>
      <c r="B5" s="23">
        <f>'1. Black DOC'!J7</f>
        <v>11.74480516238682</v>
      </c>
      <c r="C5" s="31"/>
      <c r="D5" s="31"/>
      <c r="E5" s="31"/>
      <c r="F5" s="31"/>
    </row>
    <row r="6" spans="1:6" x14ac:dyDescent="0.25">
      <c r="A6" s="14" t="s">
        <v>39</v>
      </c>
      <c r="B6" s="23">
        <f>'1. Black DOC'!J8</f>
        <v>11.563324879543586</v>
      </c>
      <c r="C6" s="31"/>
      <c r="D6" s="31"/>
      <c r="E6" s="31"/>
      <c r="F6" s="31"/>
    </row>
    <row r="7" spans="1:6" x14ac:dyDescent="0.25">
      <c r="A7" s="14" t="s">
        <v>40</v>
      </c>
      <c r="B7" s="23">
        <f>'1. Black DOC'!J9</f>
        <v>13.593441765009525</v>
      </c>
      <c r="C7" s="31"/>
      <c r="D7" s="31"/>
      <c r="E7" s="31"/>
      <c r="F7" s="31"/>
    </row>
    <row r="8" spans="1:6" x14ac:dyDescent="0.25">
      <c r="A8" s="14" t="s">
        <v>41</v>
      </c>
      <c r="B8" s="23">
        <f>'1. Black DOC'!J10</f>
        <v>13.353547686081672</v>
      </c>
      <c r="C8" s="31"/>
      <c r="D8" s="31"/>
      <c r="E8" s="31"/>
      <c r="F8" s="31"/>
    </row>
    <row r="9" spans="1:6" x14ac:dyDescent="0.25">
      <c r="A9" s="14" t="s">
        <v>42</v>
      </c>
      <c r="B9" s="23">
        <f>'1. Black DOC'!J11</f>
        <v>13.315661595220545</v>
      </c>
      <c r="C9" s="31"/>
      <c r="D9" s="31"/>
      <c r="E9" s="31"/>
      <c r="F9" s="31"/>
    </row>
    <row r="10" spans="1:6" x14ac:dyDescent="0.25">
      <c r="A10" s="14" t="s">
        <v>43</v>
      </c>
      <c r="B10" s="23">
        <f>'1. Black DOC'!J12</f>
        <v>12.929460448746187</v>
      </c>
      <c r="C10" s="31"/>
      <c r="D10" s="31"/>
      <c r="E10" s="31"/>
      <c r="F10" s="31"/>
    </row>
    <row r="11" spans="1:6" x14ac:dyDescent="0.25">
      <c r="A11" s="14" t="s">
        <v>44</v>
      </c>
      <c r="B11" s="23">
        <f>'1. Black DOC'!J13</f>
        <v>12.798851400228843</v>
      </c>
      <c r="C11" s="31"/>
      <c r="D11" s="31"/>
      <c r="E11" s="31"/>
      <c r="F11" s="31"/>
    </row>
    <row r="12" spans="1:6" x14ac:dyDescent="0.25">
      <c r="A12" s="14" t="s">
        <v>45</v>
      </c>
      <c r="B12" s="23">
        <f>'1. Black DOC'!J14</f>
        <v>13.078205174929924</v>
      </c>
      <c r="C12" s="31"/>
      <c r="D12" s="31"/>
      <c r="E12" s="31"/>
      <c r="F12" s="31"/>
    </row>
    <row r="13" spans="1:6" x14ac:dyDescent="0.25">
      <c r="A13" s="14" t="s">
        <v>46</v>
      </c>
      <c r="B13" s="23">
        <f>'1. Black DOC'!J15</f>
        <v>13.187653765024155</v>
      </c>
      <c r="C13" s="31"/>
      <c r="D13" s="31"/>
      <c r="E13" s="31"/>
      <c r="F13" s="31"/>
    </row>
    <row r="14" spans="1:6" x14ac:dyDescent="0.25">
      <c r="A14" s="14" t="s">
        <v>47</v>
      </c>
      <c r="B14" s="23">
        <f>'1. Black DOC'!J16</f>
        <v>13.380332918507616</v>
      </c>
      <c r="C14" s="31"/>
      <c r="D14" s="31"/>
      <c r="E14" s="31"/>
      <c r="F14" s="31"/>
    </row>
    <row r="15" spans="1:6" x14ac:dyDescent="0.25">
      <c r="A15" s="14" t="s">
        <v>48</v>
      </c>
      <c r="B15" s="23">
        <f>'1. Black DOC'!J17</f>
        <v>13.632214900014896</v>
      </c>
      <c r="C15" s="31"/>
      <c r="D15" s="31"/>
      <c r="E15" s="31"/>
      <c r="F15" s="31"/>
    </row>
    <row r="16" spans="1:6" x14ac:dyDescent="0.25">
      <c r="A16" s="14" t="s">
        <v>49</v>
      </c>
      <c r="B16" s="23">
        <f>'1. Black DOC'!J18</f>
        <v>13.58384588027651</v>
      </c>
      <c r="C16" s="31"/>
      <c r="D16" s="31"/>
      <c r="E16" s="31"/>
      <c r="F16" s="31"/>
    </row>
    <row r="17" spans="1:29" x14ac:dyDescent="0.25">
      <c r="A17" s="14" t="s">
        <v>50</v>
      </c>
      <c r="B17" s="23">
        <f>'1. Black DOC'!J19</f>
        <v>14.103486478632304</v>
      </c>
      <c r="C17" s="31"/>
      <c r="D17" s="31"/>
      <c r="E17" s="31"/>
      <c r="F17" s="31"/>
    </row>
    <row r="18" spans="1:29" x14ac:dyDescent="0.25">
      <c r="A18" s="14" t="s">
        <v>51</v>
      </c>
      <c r="B18" s="23">
        <f>'1. Black DOC'!J20</f>
        <v>14.061111138934466</v>
      </c>
      <c r="C18" s="31"/>
      <c r="D18" s="31"/>
      <c r="E18" s="31"/>
      <c r="F18" s="31"/>
    </row>
    <row r="19" spans="1:29" x14ac:dyDescent="0.25">
      <c r="A19" s="14" t="s">
        <v>52</v>
      </c>
      <c r="B19" s="23">
        <f>'1. Black DOC'!J21</f>
        <v>13.572307360013507</v>
      </c>
      <c r="C19" s="31"/>
      <c r="D19" s="31"/>
      <c r="E19" s="31"/>
      <c r="F19" s="31"/>
    </row>
    <row r="21" spans="1:29" x14ac:dyDescent="0.25">
      <c r="A21" s="9" t="s">
        <v>34</v>
      </c>
    </row>
    <row r="22" spans="1:29" x14ac:dyDescent="0.25">
      <c r="B22" s="8" t="s">
        <v>3</v>
      </c>
      <c r="C22" s="8" t="s">
        <v>4</v>
      </c>
      <c r="M22" s="15" t="s">
        <v>27</v>
      </c>
      <c r="N22" s="45" t="s">
        <v>37</v>
      </c>
      <c r="O22" s="45" t="s">
        <v>38</v>
      </c>
      <c r="P22" s="45" t="s">
        <v>39</v>
      </c>
      <c r="Q22" s="45" t="s">
        <v>40</v>
      </c>
      <c r="R22" s="45" t="s">
        <v>41</v>
      </c>
      <c r="S22" s="45" t="s">
        <v>42</v>
      </c>
      <c r="T22" s="45" t="s">
        <v>43</v>
      </c>
      <c r="U22" s="45" t="s">
        <v>44</v>
      </c>
      <c r="V22" s="45" t="s">
        <v>45</v>
      </c>
      <c r="W22" s="45" t="s">
        <v>46</v>
      </c>
      <c r="X22" s="45" t="s">
        <v>47</v>
      </c>
      <c r="Y22" s="45" t="s">
        <v>48</v>
      </c>
      <c r="Z22" s="45" t="s">
        <v>49</v>
      </c>
      <c r="AA22" s="45" t="s">
        <v>50</v>
      </c>
      <c r="AB22" s="45" t="s">
        <v>51</v>
      </c>
      <c r="AC22" s="45" t="s">
        <v>52</v>
      </c>
    </row>
    <row r="23" spans="1:29" x14ac:dyDescent="0.25">
      <c r="C23">
        <v>1</v>
      </c>
      <c r="M23" s="16" t="s">
        <v>3</v>
      </c>
      <c r="N23" s="40">
        <f>INDEX('1. Black DOC'!$B$6:$H$1000,MATCH(N$22&amp;$M23,'1. Black DOC'!$A$6:$A$1000,0),MATCH($M$22,'1. Black DOC'!$B$5:$H$5,0))</f>
        <v>3159</v>
      </c>
      <c r="O23" s="40">
        <f>INDEX('1. Black DOC'!$B$6:$H$1000,MATCH(O$22&amp;$M23,'1. Black DOC'!$A$6:$A$1000,0),MATCH($M$22,'1. Black DOC'!$B$5:$H$5,0))</f>
        <v>3038</v>
      </c>
      <c r="P23" s="40">
        <f>INDEX('1. Black DOC'!$B$6:$H$1000,MATCH(P$22&amp;$M23,'1. Black DOC'!$A$6:$A$1000,0),MATCH($M$22,'1. Black DOC'!$B$5:$H$5,0))</f>
        <v>2899</v>
      </c>
      <c r="Q23" s="40">
        <f>INDEX('1. Black DOC'!$B$6:$H$1000,MATCH(Q$22&amp;$M23,'1. Black DOC'!$A$6:$A$1000,0),MATCH($M$22,'1. Black DOC'!$B$5:$H$5,0))</f>
        <v>2267</v>
      </c>
      <c r="R23" s="40">
        <f>INDEX('1. Black DOC'!$B$6:$H$1000,MATCH(R$22&amp;$M23,'1. Black DOC'!$A$6:$A$1000,0),MATCH($M$22,'1. Black DOC'!$B$5:$H$5,0))</f>
        <v>2194</v>
      </c>
      <c r="S23" s="40">
        <f>INDEX('1. Black DOC'!$B$6:$H$1000,MATCH(S$22&amp;$M23,'1. Black DOC'!$A$6:$A$1000,0),MATCH($M$22,'1. Black DOC'!$B$5:$H$5,0))</f>
        <v>2196</v>
      </c>
      <c r="T23" s="40">
        <f>INDEX('1. Black DOC'!$B$6:$H$1000,MATCH(T$22&amp;$M23,'1. Black DOC'!$A$6:$A$1000,0),MATCH($M$22,'1. Black DOC'!$B$5:$H$5,0))</f>
        <v>2182</v>
      </c>
      <c r="U23" s="40">
        <f>INDEX('1. Black DOC'!$B$6:$H$1000,MATCH(U$22&amp;$M23,'1. Black DOC'!$A$6:$A$1000,0),MATCH($M$22,'1. Black DOC'!$B$5:$H$5,0))</f>
        <v>2268</v>
      </c>
      <c r="V23" s="40">
        <f>INDEX('1. Black DOC'!$B$6:$H$1000,MATCH(V$22&amp;$M23,'1. Black DOC'!$A$6:$A$1000,0),MATCH($M$22,'1. Black DOC'!$B$5:$H$5,0))</f>
        <v>2392</v>
      </c>
      <c r="W23" s="40">
        <f>INDEX('1. Black DOC'!$B$6:$H$1000,MATCH(W$22&amp;$M23,'1. Black DOC'!$A$6:$A$1000,0),MATCH($M$22,'1. Black DOC'!$B$5:$H$5,0))</f>
        <v>2498</v>
      </c>
      <c r="X23" s="40">
        <f>INDEX('1. Black DOC'!$B$6:$H$1000,MATCH(X$22&amp;$M23,'1. Black DOC'!$A$6:$A$1000,0),MATCH($M$22,'1. Black DOC'!$B$5:$H$5,0))</f>
        <v>2630</v>
      </c>
      <c r="Y23" s="40">
        <f>INDEX('1. Black DOC'!$B$6:$H$1000,MATCH(Y$22&amp;$M23,'1. Black DOC'!$A$6:$A$1000,0),MATCH($M$22,'1. Black DOC'!$B$5:$H$5,0))</f>
        <v>2745</v>
      </c>
      <c r="Z23" s="40">
        <f>INDEX('1. Black DOC'!$B$6:$H$1000,MATCH(Z$22&amp;$M23,'1. Black DOC'!$A$6:$A$1000,0),MATCH($M$22,'1. Black DOC'!$B$5:$H$5,0))</f>
        <v>2904</v>
      </c>
      <c r="AA23" s="40">
        <f>INDEX('1. Black DOC'!$B$6:$H$1000,MATCH(AA$22&amp;$M23,'1. Black DOC'!$A$6:$A$1000,0),MATCH($M$22,'1. Black DOC'!$B$5:$H$5,0))</f>
        <v>3048</v>
      </c>
      <c r="AB23" s="40">
        <f>INDEX('1. Black DOC'!$B$6:$H$1000,MATCH(AB$22&amp;$M23,'1. Black DOC'!$A$6:$A$1000,0),MATCH($M$22,'1. Black DOC'!$B$5:$H$5,0))</f>
        <v>3200</v>
      </c>
      <c r="AC23" s="40">
        <f>INDEX('1. Black DOC'!$B$6:$H$1000,MATCH(AC$22&amp;$M23,'1. Black DOC'!$A$6:$A$1000,0),MATCH($M$22,'1. Black DOC'!$B$5:$H$5,0))</f>
        <v>3235</v>
      </c>
    </row>
    <row r="24" spans="1:29" x14ac:dyDescent="0.25">
      <c r="A24" s="45" t="s">
        <v>37</v>
      </c>
      <c r="B24" s="32">
        <f>B4</f>
        <v>12.024357537507873</v>
      </c>
      <c r="C24">
        <v>1</v>
      </c>
      <c r="M24" s="16" t="s">
        <v>4</v>
      </c>
      <c r="N24" s="40">
        <f>INDEX('1. Black DOC'!$B$6:$H$1000,MATCH(N$22&amp;$M24,'1. Black DOC'!$A$6:$A$1000,0),MATCH($M$22,'1. Black DOC'!$B$5:$H$5,0))</f>
        <v>382.8</v>
      </c>
      <c r="O24" s="40">
        <f>INDEX('1. Black DOC'!$B$6:$H$1000,MATCH(O$22&amp;$M24,'1. Black DOC'!$A$6:$A$1000,0),MATCH($M$22,'1. Black DOC'!$B$5:$H$5,0))</f>
        <v>376.9</v>
      </c>
      <c r="P24" s="40">
        <f>INDEX('1. Black DOC'!$B$6:$H$1000,MATCH(P$22&amp;$M24,'1. Black DOC'!$A$6:$A$1000,0),MATCH($M$22,'1. Black DOC'!$B$5:$H$5,0))</f>
        <v>365.3</v>
      </c>
      <c r="Q24" s="40">
        <f>INDEX('1. Black DOC'!$B$6:$H$1000,MATCH(Q$22&amp;$M24,'1. Black DOC'!$A$6:$A$1000,0),MATCH($M$22,'1. Black DOC'!$B$5:$H$5,0))</f>
        <v>243</v>
      </c>
      <c r="R24" s="40">
        <f>INDEX('1. Black DOC'!$B$6:$H$1000,MATCH(R$22&amp;$M24,'1. Black DOC'!$A$6:$A$1000,0),MATCH($M$22,'1. Black DOC'!$B$5:$H$5,0))</f>
        <v>239.4</v>
      </c>
      <c r="S24" s="40">
        <f>INDEX('1. Black DOC'!$B$6:$H$1000,MATCH(S$22&amp;$M24,'1. Black DOC'!$A$6:$A$1000,0),MATCH($M$22,'1. Black DOC'!$B$5:$H$5,0))</f>
        <v>240.3</v>
      </c>
      <c r="T24" s="40">
        <f>INDEX('1. Black DOC'!$B$6:$H$1000,MATCH(T$22&amp;$M24,'1. Black DOC'!$A$6:$A$1000,0),MATCH($M$22,'1. Black DOC'!$B$5:$H$5,0))</f>
        <v>245.9</v>
      </c>
      <c r="U24" s="40">
        <f>INDEX('1. Black DOC'!$B$6:$H$1000,MATCH(U$22&amp;$M24,'1. Black DOC'!$A$6:$A$1000,0),MATCH($M$22,'1. Black DOC'!$B$5:$H$5,0))</f>
        <v>258.2</v>
      </c>
      <c r="V24" s="40">
        <f>INDEX('1. Black DOC'!$B$6:$H$1000,MATCH(V$22&amp;$M24,'1. Black DOC'!$A$6:$A$1000,0),MATCH($M$22,'1. Black DOC'!$B$5:$H$5,0))</f>
        <v>266.5</v>
      </c>
      <c r="W24" s="40">
        <f>INDEX('1. Black DOC'!$B$6:$H$1000,MATCH(W$22&amp;$M24,'1. Black DOC'!$A$6:$A$1000,0),MATCH($M$22,'1. Black DOC'!$B$5:$H$5,0))</f>
        <v>276</v>
      </c>
      <c r="X24" s="40">
        <f>INDEX('1. Black DOC'!$B$6:$H$1000,MATCH(X$22&amp;$M24,'1. Black DOC'!$A$6:$A$1000,0),MATCH($M$22,'1. Black DOC'!$B$5:$H$5,0))</f>
        <v>286.39999999999998</v>
      </c>
      <c r="Y24" s="40">
        <f>INDEX('1. Black DOC'!$B$6:$H$1000,MATCH(Y$22&amp;$M24,'1. Black DOC'!$A$6:$A$1000,0),MATCH($M$22,'1. Black DOC'!$B$5:$H$5,0))</f>
        <v>293.39999999999998</v>
      </c>
      <c r="Z24" s="40">
        <f>INDEX('1. Black DOC'!$B$6:$H$1000,MATCH(Z$22&amp;$M24,'1. Black DOC'!$A$6:$A$1000,0),MATCH($M$22,'1. Black DOC'!$B$5:$H$5,0))</f>
        <v>311.5</v>
      </c>
      <c r="AA24" s="40">
        <f>INDEX('1. Black DOC'!$B$6:$H$1000,MATCH(AA$22&amp;$M24,'1. Black DOC'!$A$6:$A$1000,0),MATCH($M$22,'1. Black DOC'!$B$5:$H$5,0))</f>
        <v>314.89999999999998</v>
      </c>
      <c r="AB24" s="40">
        <f>INDEX('1. Black DOC'!$B$6:$H$1000,MATCH(AB$22&amp;$M24,'1. Black DOC'!$A$6:$A$1000,0),MATCH($M$22,'1. Black DOC'!$B$5:$H$5,0))</f>
        <v>331.6</v>
      </c>
      <c r="AC24" s="40">
        <f>INDEX('1. Black DOC'!$B$6:$H$1000,MATCH(AC$22&amp;$M24,'1. Black DOC'!$A$6:$A$1000,0),MATCH($M$22,'1. Black DOC'!$B$5:$H$5,0))</f>
        <v>347.3</v>
      </c>
    </row>
    <row r="25" spans="1:29" x14ac:dyDescent="0.25">
      <c r="A25" s="45" t="s">
        <v>38</v>
      </c>
      <c r="B25" s="32">
        <f t="shared" ref="B25:B39" si="0">B5</f>
        <v>11.74480516238682</v>
      </c>
      <c r="C25">
        <v>1</v>
      </c>
      <c r="M25" s="17"/>
    </row>
    <row r="26" spans="1:29" x14ac:dyDescent="0.25">
      <c r="A26" s="45" t="s">
        <v>39</v>
      </c>
      <c r="B26" s="32">
        <f t="shared" si="0"/>
        <v>11.563324879543586</v>
      </c>
      <c r="C26">
        <v>1</v>
      </c>
    </row>
    <row r="27" spans="1:29" x14ac:dyDescent="0.25">
      <c r="A27" s="45" t="s">
        <v>40</v>
      </c>
      <c r="B27" s="32">
        <f t="shared" si="0"/>
        <v>13.593441765009525</v>
      </c>
      <c r="C27">
        <v>1</v>
      </c>
    </row>
    <row r="28" spans="1:29" x14ac:dyDescent="0.25">
      <c r="A28" s="45" t="s">
        <v>41</v>
      </c>
      <c r="B28" s="32">
        <f t="shared" si="0"/>
        <v>13.353547686081672</v>
      </c>
      <c r="C28">
        <v>1</v>
      </c>
    </row>
    <row r="29" spans="1:29" x14ac:dyDescent="0.25">
      <c r="A29" s="45" t="s">
        <v>42</v>
      </c>
      <c r="B29" s="32">
        <f t="shared" si="0"/>
        <v>13.315661595220545</v>
      </c>
      <c r="C29">
        <v>1</v>
      </c>
    </row>
    <row r="30" spans="1:29" x14ac:dyDescent="0.25">
      <c r="A30" s="45" t="s">
        <v>43</v>
      </c>
      <c r="B30" s="32">
        <f t="shared" si="0"/>
        <v>12.929460448746187</v>
      </c>
      <c r="C30">
        <v>1</v>
      </c>
    </row>
    <row r="31" spans="1:29" x14ac:dyDescent="0.25">
      <c r="A31" s="45" t="s">
        <v>44</v>
      </c>
      <c r="B31" s="32">
        <f t="shared" si="0"/>
        <v>12.798851400228843</v>
      </c>
      <c r="C31">
        <v>1</v>
      </c>
    </row>
    <row r="32" spans="1:29" x14ac:dyDescent="0.25">
      <c r="A32" s="45" t="s">
        <v>45</v>
      </c>
      <c r="B32" s="32">
        <f t="shared" si="0"/>
        <v>13.078205174929924</v>
      </c>
      <c r="C32">
        <v>1</v>
      </c>
    </row>
    <row r="33" spans="1:25" x14ac:dyDescent="0.25">
      <c r="A33" s="45" t="s">
        <v>46</v>
      </c>
      <c r="B33" s="32">
        <f t="shared" si="0"/>
        <v>13.187653765024155</v>
      </c>
      <c r="C33">
        <v>1</v>
      </c>
    </row>
    <row r="34" spans="1:25" x14ac:dyDescent="0.25">
      <c r="A34" s="45" t="s">
        <v>47</v>
      </c>
      <c r="B34" s="32">
        <f t="shared" si="0"/>
        <v>13.380332918507616</v>
      </c>
      <c r="C34">
        <v>1</v>
      </c>
    </row>
    <row r="35" spans="1:25" x14ac:dyDescent="0.25">
      <c r="A35" s="45" t="s">
        <v>48</v>
      </c>
      <c r="B35" s="32">
        <f t="shared" si="0"/>
        <v>13.632214900014896</v>
      </c>
      <c r="C35">
        <v>1</v>
      </c>
    </row>
    <row r="36" spans="1:25" x14ac:dyDescent="0.25">
      <c r="A36" s="45" t="s">
        <v>49</v>
      </c>
      <c r="B36" s="32">
        <f t="shared" si="0"/>
        <v>13.58384588027651</v>
      </c>
      <c r="C36">
        <v>1</v>
      </c>
    </row>
    <row r="37" spans="1:25" x14ac:dyDescent="0.25">
      <c r="A37" s="45" t="s">
        <v>50</v>
      </c>
      <c r="B37" s="32">
        <f t="shared" si="0"/>
        <v>14.103486478632304</v>
      </c>
      <c r="C37">
        <v>1</v>
      </c>
    </row>
    <row r="38" spans="1:25" x14ac:dyDescent="0.25">
      <c r="A38" s="45" t="s">
        <v>51</v>
      </c>
      <c r="B38" s="32">
        <f t="shared" si="0"/>
        <v>14.061111138934466</v>
      </c>
      <c r="C38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x14ac:dyDescent="0.25">
      <c r="A39" s="45" t="s">
        <v>52</v>
      </c>
      <c r="B39" s="32">
        <f t="shared" si="0"/>
        <v>13.572307360013507</v>
      </c>
      <c r="C39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26"/>
    </row>
    <row r="40" spans="1:25" x14ac:dyDescent="0.25">
      <c r="A40" s="26"/>
      <c r="B40" s="26"/>
      <c r="C40">
        <v>1</v>
      </c>
      <c r="D40" s="26"/>
      <c r="E40" s="26"/>
      <c r="F40" s="26"/>
      <c r="G40" s="26"/>
      <c r="H40" s="26"/>
      <c r="I40" s="26"/>
      <c r="J40" s="26"/>
      <c r="K40" s="26"/>
      <c r="L40" s="26"/>
      <c r="M40" s="34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26"/>
    </row>
    <row r="41" spans="1:25" x14ac:dyDescent="0.25">
      <c r="A41" s="36"/>
      <c r="B41" s="37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34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26"/>
    </row>
    <row r="42" spans="1:25" x14ac:dyDescent="0.25">
      <c r="A42" s="36"/>
      <c r="B42" s="3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38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x14ac:dyDescent="0.25">
      <c r="A43" s="36"/>
      <c r="B43" s="37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x14ac:dyDescent="0.25">
      <c r="A44" s="36"/>
      <c r="B44" s="3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spans="1:25" x14ac:dyDescent="0.25">
      <c r="A45" s="36"/>
      <c r="B45" s="3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1:25" x14ac:dyDescent="0.25">
      <c r="A46" s="36"/>
      <c r="B46" s="3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 x14ac:dyDescent="0.25">
      <c r="A47" s="36"/>
      <c r="B47" s="3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</row>
    <row r="48" spans="1:25" x14ac:dyDescent="0.25">
      <c r="A48" s="36"/>
      <c r="B48" s="3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</row>
    <row r="49" spans="1:25" x14ac:dyDescent="0.25">
      <c r="A49" s="36"/>
      <c r="B49" s="3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</row>
    <row r="50" spans="1:25" x14ac:dyDescent="0.25">
      <c r="A50" s="36"/>
      <c r="B50" s="3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</row>
    <row r="51" spans="1:25" x14ac:dyDescent="0.25">
      <c r="A51" s="36"/>
      <c r="B51" s="3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</row>
    <row r="52" spans="1:25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</row>
    <row r="53" spans="1:25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</row>
    <row r="54" spans="1:25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spans="1:25" x14ac:dyDescent="0.25">
      <c r="A55" s="33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</row>
    <row r="56" spans="1:25" x14ac:dyDescent="0.25">
      <c r="A56" s="26"/>
      <c r="B56" s="33"/>
      <c r="C56" s="33"/>
      <c r="D56" s="26"/>
      <c r="E56" s="26"/>
      <c r="F56" s="26"/>
      <c r="G56" s="26"/>
      <c r="H56" s="26"/>
      <c r="I56" s="26"/>
      <c r="J56" s="26"/>
      <c r="K56" s="26"/>
      <c r="L56" s="26"/>
      <c r="M56" s="33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26"/>
    </row>
    <row r="57" spans="1:25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34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26"/>
    </row>
    <row r="58" spans="1:25" x14ac:dyDescent="0.25">
      <c r="A58" s="36"/>
      <c r="B58" s="37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34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26"/>
    </row>
    <row r="59" spans="1:25" x14ac:dyDescent="0.25">
      <c r="A59" s="36"/>
      <c r="B59" s="37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</row>
    <row r="60" spans="1:25" x14ac:dyDescent="0.25">
      <c r="A60" s="36"/>
      <c r="B60" s="37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1:25" x14ac:dyDescent="0.25">
      <c r="A61" s="36"/>
      <c r="B61" s="37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</row>
    <row r="62" spans="1:25" x14ac:dyDescent="0.25">
      <c r="A62" s="36"/>
      <c r="B62" s="37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</row>
    <row r="63" spans="1:25" x14ac:dyDescent="0.25">
      <c r="A63" s="36"/>
      <c r="B63" s="37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</row>
    <row r="64" spans="1:25" x14ac:dyDescent="0.25">
      <c r="A64" s="36"/>
      <c r="B64" s="37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</row>
    <row r="65" spans="1:25" x14ac:dyDescent="0.25">
      <c r="A65" s="36"/>
      <c r="B65" s="37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</row>
    <row r="66" spans="1:25" x14ac:dyDescent="0.25">
      <c r="A66" s="36"/>
      <c r="B66" s="37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</row>
    <row r="67" spans="1:25" x14ac:dyDescent="0.25">
      <c r="A67" s="36"/>
      <c r="B67" s="37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1:25" x14ac:dyDescent="0.25">
      <c r="A68" s="36"/>
      <c r="B68" s="37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</row>
    <row r="69" spans="1:25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1:25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1:25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</row>
    <row r="72" spans="1:25" x14ac:dyDescent="0.25">
      <c r="A72" s="33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1:25" x14ac:dyDescent="0.25">
      <c r="A73" s="26"/>
      <c r="B73" s="33"/>
      <c r="C73" s="33"/>
      <c r="D73" s="26"/>
      <c r="E73" s="26"/>
      <c r="F73" s="26"/>
      <c r="G73" s="26"/>
      <c r="H73" s="26"/>
      <c r="I73" s="26"/>
      <c r="J73" s="26"/>
      <c r="K73" s="26"/>
      <c r="L73" s="26"/>
      <c r="M73" s="33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26"/>
    </row>
    <row r="74" spans="1:25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34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26"/>
    </row>
    <row r="75" spans="1:25" x14ac:dyDescent="0.25">
      <c r="A75" s="36"/>
      <c r="B75" s="3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34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26"/>
    </row>
    <row r="76" spans="1:25" x14ac:dyDescent="0.25">
      <c r="A76" s="36"/>
      <c r="B76" s="3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1:25" x14ac:dyDescent="0.25">
      <c r="A77" s="36"/>
      <c r="B77" s="3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 spans="1:25" x14ac:dyDescent="0.25">
      <c r="A78" s="36"/>
      <c r="B78" s="3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1:25" x14ac:dyDescent="0.25">
      <c r="A79" s="36"/>
      <c r="B79" s="3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1:25" x14ac:dyDescent="0.25">
      <c r="A80" s="36"/>
      <c r="B80" s="37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</row>
    <row r="81" spans="1:25" x14ac:dyDescent="0.25">
      <c r="A81" s="36"/>
      <c r="B81" s="37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1:25" x14ac:dyDescent="0.25">
      <c r="A82" s="36"/>
      <c r="B82" s="37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:25" x14ac:dyDescent="0.25">
      <c r="A83" s="36"/>
      <c r="B83" s="3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</row>
    <row r="84" spans="1:25" x14ac:dyDescent="0.25">
      <c r="A84" s="36"/>
      <c r="B84" s="37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</row>
    <row r="85" spans="1:25" x14ac:dyDescent="0.25">
      <c r="A85" s="36"/>
      <c r="B85" s="37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5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5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</row>
    <row r="88" spans="1:25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0C49E-E3C7-4F88-84E5-4E658E180F7A}">
  <sheetPr>
    <tabColor theme="2" tint="-0.749992370372631"/>
  </sheetPr>
  <dimension ref="A1:N63"/>
  <sheetViews>
    <sheetView showGridLines="0" zoomScale="85" zoomScaleNormal="85" workbookViewId="0"/>
  </sheetViews>
  <sheetFormatPr defaultRowHeight="15" x14ac:dyDescent="0.25"/>
  <cols>
    <col min="1" max="1" width="14.85546875" customWidth="1"/>
    <col min="2" max="2" width="12" customWidth="1"/>
    <col min="3" max="3" width="11.85546875" customWidth="1"/>
    <col min="4" max="4" width="10.140625" customWidth="1"/>
    <col min="5" max="5" width="7.140625" customWidth="1"/>
    <col min="8" max="8" width="27.7109375" customWidth="1"/>
  </cols>
  <sheetData>
    <row r="1" spans="1:14" x14ac:dyDescent="0.25">
      <c r="B1" s="30" t="s">
        <v>29</v>
      </c>
      <c r="C1" s="22"/>
      <c r="D1" s="22"/>
      <c r="E1" s="22"/>
    </row>
    <row r="2" spans="1:14" ht="15" customHeight="1" x14ac:dyDescent="0.25">
      <c r="B2" s="9" t="s">
        <v>32</v>
      </c>
      <c r="C2" s="22"/>
      <c r="D2" s="22"/>
      <c r="E2" s="22"/>
      <c r="F2" s="9" t="s">
        <v>18</v>
      </c>
      <c r="I2" s="9" t="s">
        <v>25</v>
      </c>
    </row>
    <row r="3" spans="1:14" x14ac:dyDescent="0.25">
      <c r="B3" s="8" t="s">
        <v>28</v>
      </c>
      <c r="F3" s="8" t="s">
        <v>31</v>
      </c>
      <c r="I3" s="8" t="s">
        <v>30</v>
      </c>
    </row>
    <row r="4" spans="1:14" x14ac:dyDescent="0.25">
      <c r="B4" s="6" t="s">
        <v>26</v>
      </c>
      <c r="C4" s="6"/>
      <c r="D4" s="6"/>
      <c r="E4" s="26"/>
      <c r="F4" t="s">
        <v>26</v>
      </c>
      <c r="I4" s="10" t="s">
        <v>24</v>
      </c>
      <c r="J4" s="10"/>
      <c r="K4" s="26"/>
      <c r="L4" s="26"/>
      <c r="M4" s="26"/>
      <c r="N4" s="26"/>
    </row>
    <row r="5" spans="1:14" x14ac:dyDescent="0.25">
      <c r="B5" s="6" t="s">
        <v>10</v>
      </c>
      <c r="C5" s="6" t="s">
        <v>1</v>
      </c>
      <c r="D5" s="3" t="s">
        <v>27</v>
      </c>
      <c r="E5" s="27"/>
      <c r="F5" s="2">
        <v>0</v>
      </c>
      <c r="G5" s="2"/>
      <c r="H5" s="2"/>
      <c r="I5" s="10"/>
      <c r="J5" s="11">
        <v>0</v>
      </c>
      <c r="K5" s="27"/>
      <c r="L5" s="27"/>
      <c r="M5" s="27"/>
      <c r="N5" s="27"/>
    </row>
    <row r="6" spans="1:14" x14ac:dyDescent="0.25">
      <c r="A6" t="str">
        <f>B6&amp;C6</f>
        <v>Jan20Latinx</v>
      </c>
      <c r="B6" s="7" t="s">
        <v>37</v>
      </c>
      <c r="C6" s="6" t="s">
        <v>26</v>
      </c>
      <c r="D6" s="39">
        <v>1822.1</v>
      </c>
      <c r="E6" s="28"/>
      <c r="F6" s="20">
        <f>(D6/SUMIF($B$45:$B$49,$C6,$C$45:$C$49))*100000</f>
        <v>74.388127947090155</v>
      </c>
      <c r="G6" s="20"/>
      <c r="H6" s="20"/>
      <c r="I6" s="12" t="str">
        <f>B6</f>
        <v>Jan20</v>
      </c>
      <c r="J6" s="21">
        <f>F6/F25</f>
        <v>5.2356533131262077</v>
      </c>
      <c r="K6" s="29"/>
      <c r="L6" s="29"/>
      <c r="M6" s="29"/>
      <c r="N6" s="29"/>
    </row>
    <row r="7" spans="1:14" x14ac:dyDescent="0.25">
      <c r="A7" t="str">
        <f t="shared" ref="A7:A40" si="0">B7&amp;C7</f>
        <v>Feb20Latinx</v>
      </c>
      <c r="B7" s="7" t="s">
        <v>38</v>
      </c>
      <c r="C7" s="6" t="s">
        <v>26</v>
      </c>
      <c r="D7" s="39">
        <v>1747.4</v>
      </c>
      <c r="E7" s="28"/>
      <c r="F7" s="20">
        <f>(D7/SUMIF($B$45:$B$49,$C7,$C$45:$C$49))*100000</f>
        <v>71.338463736757234</v>
      </c>
      <c r="G7" s="20"/>
      <c r="H7" s="20"/>
      <c r="I7" s="12" t="str">
        <f t="shared" ref="I7:I16" si="1">B7</f>
        <v>Feb20</v>
      </c>
      <c r="J7" s="21">
        <f>F7/F26</f>
        <v>5.0996080294632025</v>
      </c>
      <c r="K7" s="29"/>
      <c r="L7" s="29"/>
      <c r="M7" s="29"/>
      <c r="N7" s="29"/>
    </row>
    <row r="8" spans="1:14" x14ac:dyDescent="0.25">
      <c r="A8" t="str">
        <f t="shared" si="0"/>
        <v>Mar20Latinx</v>
      </c>
      <c r="B8" s="7" t="s">
        <v>39</v>
      </c>
      <c r="C8" s="6" t="s">
        <v>26</v>
      </c>
      <c r="D8" s="39">
        <v>1751.7</v>
      </c>
      <c r="E8" s="28"/>
      <c r="F8" s="20">
        <f>(D8/SUMIF($B$45:$B$49,$C8,$C$45:$C$49))*100000</f>
        <v>71.514013349935709</v>
      </c>
      <c r="G8" s="20"/>
      <c r="H8" s="20"/>
      <c r="I8" s="12" t="str">
        <f t="shared" si="1"/>
        <v>Mar20</v>
      </c>
      <c r="J8" s="21">
        <f>F8/F27</f>
        <v>5.2744922688248312</v>
      </c>
      <c r="K8" s="29"/>
      <c r="L8" s="29"/>
      <c r="M8" s="29"/>
      <c r="N8" s="29"/>
    </row>
    <row r="9" spans="1:14" x14ac:dyDescent="0.25">
      <c r="A9" t="str">
        <f t="shared" si="0"/>
        <v>Apr20Latinx</v>
      </c>
      <c r="B9" s="7" t="s">
        <v>40</v>
      </c>
      <c r="C9" s="6" t="s">
        <v>26</v>
      </c>
      <c r="D9" s="39">
        <v>1359.6</v>
      </c>
      <c r="E9" s="28"/>
      <c r="F9" s="20">
        <f>(D9/SUMIF($B$45:$B$49,$C9,$C$45:$C$49))*100000</f>
        <v>55.506338157545564</v>
      </c>
      <c r="G9" s="20"/>
      <c r="H9" s="20"/>
      <c r="I9" s="12" t="str">
        <f t="shared" si="1"/>
        <v>Apr20</v>
      </c>
      <c r="J9" s="21">
        <f>F9/F28</f>
        <v>6.1542549642663538</v>
      </c>
      <c r="K9" s="29"/>
      <c r="L9" s="29"/>
      <c r="M9" s="29"/>
      <c r="N9" s="29"/>
    </row>
    <row r="10" spans="1:14" x14ac:dyDescent="0.25">
      <c r="A10" t="str">
        <f t="shared" si="0"/>
        <v>May20Latinx</v>
      </c>
      <c r="B10" s="7" t="s">
        <v>41</v>
      </c>
      <c r="C10" s="6" t="s">
        <v>26</v>
      </c>
      <c r="D10" s="39">
        <v>1289.4000000000001</v>
      </c>
      <c r="E10" s="28"/>
      <c r="F10" s="20">
        <f>(D10/SUMIF($B$45:$B$49,$C10,$C$45:$C$49))*100000</f>
        <v>52.640388658678482</v>
      </c>
      <c r="G10" s="20"/>
      <c r="H10" s="20"/>
      <c r="I10" s="12" t="str">
        <f t="shared" si="1"/>
        <v>May20</v>
      </c>
      <c r="J10" s="21">
        <f>F10/F29</f>
        <v>5.9242601615185366</v>
      </c>
      <c r="K10" s="29"/>
      <c r="L10" s="29"/>
      <c r="M10" s="29"/>
      <c r="N10" s="29"/>
    </row>
    <row r="11" spans="1:14" x14ac:dyDescent="0.25">
      <c r="A11" t="str">
        <f t="shared" si="0"/>
        <v>Jun20Latinx</v>
      </c>
      <c r="B11" s="7" t="s">
        <v>42</v>
      </c>
      <c r="C11" s="6" t="s">
        <v>26</v>
      </c>
      <c r="D11" s="39">
        <v>1329.8</v>
      </c>
      <c r="E11" s="28"/>
      <c r="F11" s="20">
        <f>(D11/SUMIF($B$45:$B$49,$C11,$C$45:$C$49))*100000</f>
        <v>54.289738512727347</v>
      </c>
      <c r="G11" s="20"/>
      <c r="H11" s="20"/>
      <c r="I11" s="12" t="str">
        <f t="shared" si="1"/>
        <v>Jun20</v>
      </c>
      <c r="J11" s="21">
        <f>F11/F30</f>
        <v>6.0869980152236263</v>
      </c>
      <c r="K11" s="29"/>
      <c r="L11" s="29"/>
      <c r="M11" s="29"/>
      <c r="N11" s="29"/>
    </row>
    <row r="12" spans="1:14" x14ac:dyDescent="0.25">
      <c r="A12" t="str">
        <f t="shared" si="0"/>
        <v>Jul20Latinx</v>
      </c>
      <c r="B12" s="7" t="s">
        <v>43</v>
      </c>
      <c r="C12" s="6" t="s">
        <v>26</v>
      </c>
      <c r="D12" s="39">
        <v>1327.2</v>
      </c>
      <c r="E12" s="28"/>
      <c r="F12" s="20">
        <f>(D12/SUMIF($B$45:$B$49,$C12,$C$45:$C$49))*100000</f>
        <v>54.183592234991522</v>
      </c>
      <c r="G12" s="20"/>
      <c r="H12" s="20"/>
      <c r="I12" s="12" t="str">
        <f t="shared" si="1"/>
        <v>Jul20</v>
      </c>
      <c r="J12" s="21">
        <f>F12/F31</f>
        <v>5.9367457034511508</v>
      </c>
      <c r="K12" s="29"/>
      <c r="L12" s="29"/>
      <c r="M12" s="29"/>
      <c r="N12" s="29"/>
    </row>
    <row r="13" spans="1:14" x14ac:dyDescent="0.25">
      <c r="A13" t="str">
        <f t="shared" si="0"/>
        <v>Aug20Latinx</v>
      </c>
      <c r="B13" s="7" t="s">
        <v>44</v>
      </c>
      <c r="C13" s="6" t="s">
        <v>26</v>
      </c>
      <c r="D13" s="39">
        <v>1353.1</v>
      </c>
      <c r="E13" s="28"/>
      <c r="F13" s="20">
        <f>(D13/SUMIF($B$45:$B$49,$C13,$C$45:$C$49))*100000</f>
        <v>55.24097246320602</v>
      </c>
      <c r="G13" s="20"/>
      <c r="H13" s="20"/>
      <c r="I13" s="12" t="str">
        <f t="shared" si="1"/>
        <v>Aug20</v>
      </c>
      <c r="J13" s="21">
        <f>F13/F32</f>
        <v>5.7642692481321669</v>
      </c>
      <c r="K13" s="29"/>
      <c r="L13" s="29"/>
      <c r="M13" s="29"/>
      <c r="N13" s="29"/>
    </row>
    <row r="14" spans="1:14" x14ac:dyDescent="0.25">
      <c r="A14" t="str">
        <f t="shared" si="0"/>
        <v>Sep20Latinx</v>
      </c>
      <c r="B14" s="7" t="s">
        <v>45</v>
      </c>
      <c r="C14" s="6" t="s">
        <v>26</v>
      </c>
      <c r="D14" s="39">
        <v>1407.4</v>
      </c>
      <c r="E14" s="28"/>
      <c r="F14" s="20">
        <f>(D14/SUMIF($B$45:$B$49,$C14,$C$45:$C$49))*100000</f>
        <v>57.457796648227152</v>
      </c>
      <c r="G14" s="20"/>
      <c r="H14" s="20"/>
      <c r="I14" s="12" t="str">
        <f t="shared" si="1"/>
        <v>Sep20</v>
      </c>
      <c r="J14" s="21">
        <f>F14/F33</f>
        <v>5.8088603482873991</v>
      </c>
      <c r="K14" s="29"/>
      <c r="L14" s="29"/>
      <c r="M14" s="29"/>
      <c r="N14" s="29"/>
    </row>
    <row r="15" spans="1:14" x14ac:dyDescent="0.25">
      <c r="A15" t="str">
        <f t="shared" si="0"/>
        <v>Oct20Latinx</v>
      </c>
      <c r="B15" s="7" t="s">
        <v>46</v>
      </c>
      <c r="C15" s="6" t="s">
        <v>26</v>
      </c>
      <c r="D15" s="39">
        <v>1504.3</v>
      </c>
      <c r="E15" s="28"/>
      <c r="F15" s="20">
        <f>(D15/SUMIF($B$45:$B$49,$C15,$C$45:$C$49))*100000</f>
        <v>61.413786768458223</v>
      </c>
      <c r="G15" s="20"/>
      <c r="H15" s="20"/>
      <c r="I15" s="12" t="str">
        <f t="shared" si="1"/>
        <v>Oct20</v>
      </c>
      <c r="J15" s="21">
        <f>F15/F34</f>
        <v>5.9950937069279968</v>
      </c>
      <c r="K15" s="29"/>
      <c r="L15" s="29"/>
      <c r="M15" s="29"/>
      <c r="N15" s="29"/>
    </row>
    <row r="16" spans="1:14" x14ac:dyDescent="0.25">
      <c r="A16" t="str">
        <f t="shared" si="0"/>
        <v>Nov20Latinx</v>
      </c>
      <c r="B16" s="7" t="s">
        <v>47</v>
      </c>
      <c r="C16" s="6" t="s">
        <v>26</v>
      </c>
      <c r="D16" s="39">
        <v>1571.3</v>
      </c>
      <c r="E16" s="28"/>
      <c r="F16" s="20">
        <f>(D16/SUMIF($B$45:$B$49,$C16,$C$45:$C$49))*100000</f>
        <v>64.149094694727381</v>
      </c>
      <c r="G16" s="20"/>
      <c r="H16" s="20"/>
      <c r="I16" s="12" t="str">
        <f t="shared" si="1"/>
        <v>Nov20</v>
      </c>
      <c r="J16" s="21">
        <f>F16/F35</f>
        <v>6.0347140912718853</v>
      </c>
      <c r="K16" s="29"/>
      <c r="L16" s="29"/>
      <c r="M16" s="29"/>
      <c r="N16" s="29"/>
    </row>
    <row r="17" spans="1:14" x14ac:dyDescent="0.25">
      <c r="A17" t="str">
        <f t="shared" si="0"/>
        <v>Dec20Latinx</v>
      </c>
      <c r="B17" s="7" t="s">
        <v>48</v>
      </c>
      <c r="C17" s="6" t="s">
        <v>26</v>
      </c>
      <c r="D17" s="39">
        <v>1602.2</v>
      </c>
      <c r="E17" s="28"/>
      <c r="F17" s="20">
        <f>(D17/SUMIF($B$45:$B$49,$C17,$C$45:$C$49))*100000</f>
        <v>65.41060238012615</v>
      </c>
      <c r="G17" s="20"/>
      <c r="H17" s="20"/>
      <c r="I17" s="12" t="str">
        <f>B17</f>
        <v>Dec20</v>
      </c>
      <c r="J17" s="21">
        <f>F17/F36</f>
        <v>6.006579371079547</v>
      </c>
      <c r="K17" s="29"/>
      <c r="L17" s="29"/>
      <c r="M17" s="29"/>
      <c r="N17" s="29"/>
    </row>
    <row r="18" spans="1:14" x14ac:dyDescent="0.25">
      <c r="A18" t="str">
        <f t="shared" si="0"/>
        <v>Jan21Latinx</v>
      </c>
      <c r="B18" s="7" t="s">
        <v>49</v>
      </c>
      <c r="C18" s="6" t="s">
        <v>26</v>
      </c>
      <c r="D18" s="39">
        <v>1689.8</v>
      </c>
      <c r="E18" s="28"/>
      <c r="F18" s="20">
        <f t="shared" ref="F18:F21" si="2">(D18/SUMIF($B$45:$B$49,$C18,$C$45:$C$49))*100000</f>
        <v>68.986915429994482</v>
      </c>
      <c r="G18" s="20"/>
      <c r="H18" s="20"/>
      <c r="I18" s="12" t="str">
        <f t="shared" ref="I18:I21" si="3">B18</f>
        <v>Jan21</v>
      </c>
      <c r="J18" s="21">
        <f t="shared" ref="J18:J21" si="4">F18/F37</f>
        <v>5.9668876016881569</v>
      </c>
      <c r="K18" s="29"/>
      <c r="L18" s="29"/>
      <c r="M18" s="29"/>
      <c r="N18" s="29"/>
    </row>
    <row r="19" spans="1:14" x14ac:dyDescent="0.25">
      <c r="A19" t="str">
        <f t="shared" si="0"/>
        <v>Feb21Latinx</v>
      </c>
      <c r="B19" s="7" t="s">
        <v>50</v>
      </c>
      <c r="C19" s="6" t="s">
        <v>26</v>
      </c>
      <c r="D19" s="39">
        <v>1769.1</v>
      </c>
      <c r="E19" s="28"/>
      <c r="F19" s="20">
        <f t="shared" si="2"/>
        <v>72.224376900936946</v>
      </c>
      <c r="G19" s="20"/>
      <c r="H19" s="20"/>
      <c r="I19" s="12" t="str">
        <f t="shared" si="3"/>
        <v>Feb21</v>
      </c>
      <c r="J19" s="21">
        <f>F19/F38</f>
        <v>6.1794571375155476</v>
      </c>
      <c r="K19" s="29"/>
      <c r="L19" s="29"/>
      <c r="M19" s="29"/>
      <c r="N19" s="29"/>
    </row>
    <row r="20" spans="1:14" x14ac:dyDescent="0.25">
      <c r="A20" t="str">
        <f t="shared" si="0"/>
        <v>Mar21Latinx</v>
      </c>
      <c r="B20" s="7" t="s">
        <v>51</v>
      </c>
      <c r="C20" s="6" t="s">
        <v>26</v>
      </c>
      <c r="D20" s="39">
        <v>1829.1</v>
      </c>
      <c r="E20" s="28"/>
      <c r="F20" s="20">
        <f t="shared" si="2"/>
        <v>74.673906387148136</v>
      </c>
      <c r="G20" s="20"/>
      <c r="H20" s="20"/>
      <c r="I20" s="12" t="str">
        <f t="shared" si="3"/>
        <v>Mar21</v>
      </c>
      <c r="J20" s="21">
        <f t="shared" si="4"/>
        <v>6.0672729093734912</v>
      </c>
      <c r="K20" s="29"/>
      <c r="L20" s="29"/>
      <c r="M20" s="29"/>
      <c r="N20" s="29"/>
    </row>
    <row r="21" spans="1:14" x14ac:dyDescent="0.25">
      <c r="A21" t="str">
        <f t="shared" si="0"/>
        <v>Apr21Latinx</v>
      </c>
      <c r="B21" s="7" t="s">
        <v>52</v>
      </c>
      <c r="C21" s="6" t="s">
        <v>26</v>
      </c>
      <c r="D21" s="39">
        <v>1830.6</v>
      </c>
      <c r="E21" s="28"/>
      <c r="F21" s="20">
        <f t="shared" si="2"/>
        <v>74.735144624303416</v>
      </c>
      <c r="G21" s="20"/>
      <c r="H21" s="20"/>
      <c r="I21" s="12" t="str">
        <f t="shared" si="3"/>
        <v>Apr21</v>
      </c>
      <c r="J21" s="21">
        <f>F21/F40</f>
        <v>5.7977472296339316</v>
      </c>
      <c r="K21" s="29"/>
      <c r="L21" s="29"/>
      <c r="M21" s="29"/>
      <c r="N21" s="29"/>
    </row>
    <row r="22" spans="1:14" x14ac:dyDescent="0.25">
      <c r="A22" t="str">
        <f t="shared" si="0"/>
        <v/>
      </c>
      <c r="D22" s="2"/>
      <c r="E22" s="2"/>
    </row>
    <row r="23" spans="1:14" x14ac:dyDescent="0.25">
      <c r="A23" t="str">
        <f t="shared" si="0"/>
        <v>White</v>
      </c>
      <c r="B23" s="6" t="s">
        <v>4</v>
      </c>
      <c r="C23" s="6"/>
      <c r="D23" s="3"/>
      <c r="E23" s="27"/>
      <c r="F23" t="s">
        <v>4</v>
      </c>
    </row>
    <row r="24" spans="1:14" x14ac:dyDescent="0.25">
      <c r="A24" t="str">
        <f t="shared" si="0"/>
        <v>Month, Year of Arrest dateRace</v>
      </c>
      <c r="B24" s="6" t="s">
        <v>10</v>
      </c>
      <c r="C24" s="6" t="s">
        <v>1</v>
      </c>
      <c r="D24" s="3" t="s">
        <v>27</v>
      </c>
      <c r="E24" s="27"/>
      <c r="F24" s="2">
        <v>0</v>
      </c>
      <c r="G24" s="2"/>
      <c r="H24" s="2"/>
    </row>
    <row r="25" spans="1:14" x14ac:dyDescent="0.25">
      <c r="A25" t="str">
        <f t="shared" si="0"/>
        <v>Jan20White</v>
      </c>
      <c r="B25" s="7" t="s">
        <v>37</v>
      </c>
      <c r="C25" s="6" t="s">
        <v>4</v>
      </c>
      <c r="D25" s="39">
        <v>382.8</v>
      </c>
      <c r="E25" s="27"/>
      <c r="F25" s="20">
        <f>(D25/SUMIF($B$45:$B$49,$C25,$C$45:$C$49))*100000</f>
        <v>14.207993443835001</v>
      </c>
      <c r="G25" s="20"/>
      <c r="H25" s="20"/>
    </row>
    <row r="26" spans="1:14" x14ac:dyDescent="0.25">
      <c r="A26" t="str">
        <f t="shared" si="0"/>
        <v>Feb20White</v>
      </c>
      <c r="B26" s="7" t="s">
        <v>38</v>
      </c>
      <c r="C26" s="6" t="s">
        <v>4</v>
      </c>
      <c r="D26" s="39">
        <v>376.9</v>
      </c>
      <c r="E26" s="27"/>
      <c r="F26" s="20">
        <f t="shared" ref="F26:F40" si="5">(D26/SUMIF($B$45:$B$49,$C26,$C$45:$C$49))*100000</f>
        <v>13.989009218864711</v>
      </c>
      <c r="G26" s="20"/>
      <c r="H26" s="20"/>
    </row>
    <row r="27" spans="1:14" x14ac:dyDescent="0.25">
      <c r="A27" t="str">
        <f t="shared" si="0"/>
        <v>Mar20White</v>
      </c>
      <c r="B27" s="7" t="s">
        <v>39</v>
      </c>
      <c r="C27" s="6" t="s">
        <v>4</v>
      </c>
      <c r="D27" s="39">
        <v>365.3</v>
      </c>
      <c r="E27" s="27"/>
      <c r="F27" s="20">
        <f t="shared" si="5"/>
        <v>13.558463962990924</v>
      </c>
      <c r="G27" s="20"/>
      <c r="H27" s="20"/>
    </row>
    <row r="28" spans="1:14" x14ac:dyDescent="0.25">
      <c r="A28" t="str">
        <f t="shared" si="0"/>
        <v>Apr20White</v>
      </c>
      <c r="B28" s="7" t="s">
        <v>40</v>
      </c>
      <c r="C28" s="6" t="s">
        <v>4</v>
      </c>
      <c r="D28" s="39">
        <v>243</v>
      </c>
      <c r="E28" s="27"/>
      <c r="F28" s="20">
        <f t="shared" si="5"/>
        <v>9.0191807911491768</v>
      </c>
      <c r="G28" s="20"/>
      <c r="H28" s="20"/>
    </row>
    <row r="29" spans="1:14" x14ac:dyDescent="0.25">
      <c r="A29" t="str">
        <f t="shared" si="0"/>
        <v>May20White</v>
      </c>
      <c r="B29" s="7" t="s">
        <v>41</v>
      </c>
      <c r="C29" s="6" t="s">
        <v>4</v>
      </c>
      <c r="D29" s="39">
        <v>239.4</v>
      </c>
      <c r="E29" s="27"/>
      <c r="F29" s="20">
        <f t="shared" si="5"/>
        <v>8.8855632979469679</v>
      </c>
      <c r="G29" s="20"/>
      <c r="H29" s="20"/>
    </row>
    <row r="30" spans="1:14" x14ac:dyDescent="0.25">
      <c r="A30" t="str">
        <f t="shared" si="0"/>
        <v>Jun20White</v>
      </c>
      <c r="B30" s="7" t="s">
        <v>42</v>
      </c>
      <c r="C30" s="6" t="s">
        <v>4</v>
      </c>
      <c r="D30" s="39">
        <v>240.3</v>
      </c>
      <c r="E30" s="27"/>
      <c r="F30" s="20">
        <f t="shared" si="5"/>
        <v>8.9189676712475201</v>
      </c>
      <c r="G30" s="20"/>
      <c r="H30" s="20"/>
    </row>
    <row r="31" spans="1:14" x14ac:dyDescent="0.25">
      <c r="A31" t="str">
        <f t="shared" si="0"/>
        <v>Jul20White</v>
      </c>
      <c r="B31" s="7" t="s">
        <v>43</v>
      </c>
      <c r="C31" s="6" t="s">
        <v>4</v>
      </c>
      <c r="D31" s="39">
        <v>245.9</v>
      </c>
      <c r="E31" s="27"/>
      <c r="F31" s="20">
        <f t="shared" si="5"/>
        <v>9.1268171051176239</v>
      </c>
      <c r="G31" s="20"/>
      <c r="H31" s="20"/>
    </row>
    <row r="32" spans="1:14" x14ac:dyDescent="0.25">
      <c r="A32" t="str">
        <f t="shared" si="0"/>
        <v>Aug20White</v>
      </c>
      <c r="B32" s="7" t="s">
        <v>44</v>
      </c>
      <c r="C32" s="6" t="s">
        <v>4</v>
      </c>
      <c r="D32" s="39">
        <v>258.2</v>
      </c>
      <c r="E32" s="27"/>
      <c r="F32" s="20">
        <f t="shared" si="5"/>
        <v>9.5833435402251741</v>
      </c>
      <c r="G32" s="20"/>
      <c r="H32" s="20"/>
    </row>
    <row r="33" spans="1:8" x14ac:dyDescent="0.25">
      <c r="A33" t="str">
        <f t="shared" si="0"/>
        <v>Sep20White</v>
      </c>
      <c r="B33" s="7" t="s">
        <v>45</v>
      </c>
      <c r="C33" s="6" t="s">
        <v>4</v>
      </c>
      <c r="D33" s="39">
        <v>266.5</v>
      </c>
      <c r="E33" s="27"/>
      <c r="F33" s="20">
        <f t="shared" si="5"/>
        <v>9.8914060939969382</v>
      </c>
      <c r="G33" s="20"/>
      <c r="H33" s="20"/>
    </row>
    <row r="34" spans="1:8" x14ac:dyDescent="0.25">
      <c r="A34" t="str">
        <f t="shared" si="0"/>
        <v>Oct20White</v>
      </c>
      <c r="B34" s="7" t="s">
        <v>46</v>
      </c>
      <c r="C34" s="6" t="s">
        <v>4</v>
      </c>
      <c r="D34" s="39">
        <v>276</v>
      </c>
      <c r="E34" s="27"/>
      <c r="F34" s="20">
        <f t="shared" si="5"/>
        <v>10.244007812169436</v>
      </c>
      <c r="G34" s="20"/>
      <c r="H34" s="20"/>
    </row>
    <row r="35" spans="1:8" x14ac:dyDescent="0.25">
      <c r="A35" t="str">
        <f t="shared" si="0"/>
        <v>Nov20White</v>
      </c>
      <c r="B35" s="7" t="s">
        <v>47</v>
      </c>
      <c r="C35" s="6" t="s">
        <v>4</v>
      </c>
      <c r="D35" s="39">
        <v>286.39999999999998</v>
      </c>
      <c r="E35" s="27"/>
      <c r="F35" s="20">
        <f t="shared" si="5"/>
        <v>10.630013903642487</v>
      </c>
      <c r="G35" s="20"/>
      <c r="H35" s="20"/>
    </row>
    <row r="36" spans="1:8" x14ac:dyDescent="0.25">
      <c r="A36" t="str">
        <f t="shared" si="0"/>
        <v>Dec20White</v>
      </c>
      <c r="B36" s="7" t="s">
        <v>48</v>
      </c>
      <c r="C36" s="6" t="s">
        <v>4</v>
      </c>
      <c r="D36" s="39">
        <v>293.39999999999998</v>
      </c>
      <c r="E36" s="27"/>
      <c r="F36" s="20">
        <f t="shared" si="5"/>
        <v>10.889825695980118</v>
      </c>
      <c r="G36" s="20"/>
      <c r="H36" s="20"/>
    </row>
    <row r="37" spans="1:8" x14ac:dyDescent="0.25">
      <c r="A37" t="str">
        <f t="shared" si="0"/>
        <v>Jan21White</v>
      </c>
      <c r="B37" s="7" t="s">
        <v>49</v>
      </c>
      <c r="C37" s="6" t="s">
        <v>4</v>
      </c>
      <c r="D37" s="39">
        <v>311.5</v>
      </c>
      <c r="E37" s="27"/>
      <c r="F37" s="20">
        <f t="shared" si="5"/>
        <v>11.561624759024562</v>
      </c>
      <c r="G37" s="20"/>
      <c r="H37" s="20"/>
    </row>
    <row r="38" spans="1:8" x14ac:dyDescent="0.25">
      <c r="A38" t="str">
        <f t="shared" si="0"/>
        <v>Feb21White</v>
      </c>
      <c r="B38" s="7" t="s">
        <v>50</v>
      </c>
      <c r="C38" s="6" t="s">
        <v>4</v>
      </c>
      <c r="D38" s="39">
        <v>314.89999999999998</v>
      </c>
      <c r="E38" s="27"/>
      <c r="F38" s="20">
        <f t="shared" si="5"/>
        <v>11.687819058159983</v>
      </c>
      <c r="G38" s="20"/>
      <c r="H38" s="20"/>
    </row>
    <row r="39" spans="1:8" x14ac:dyDescent="0.25">
      <c r="A39" t="str">
        <f t="shared" si="0"/>
        <v>Mar21White</v>
      </c>
      <c r="B39" s="7" t="s">
        <v>51</v>
      </c>
      <c r="C39" s="6" t="s">
        <v>4</v>
      </c>
      <c r="D39" s="39">
        <v>331.6</v>
      </c>
      <c r="E39" s="27"/>
      <c r="F39" s="20">
        <f t="shared" si="5"/>
        <v>12.307655762736902</v>
      </c>
      <c r="G39" s="20"/>
      <c r="H39" s="20"/>
    </row>
    <row r="40" spans="1:8" x14ac:dyDescent="0.25">
      <c r="A40" t="str">
        <f t="shared" si="0"/>
        <v>Apr21White</v>
      </c>
      <c r="B40" s="7" t="s">
        <v>52</v>
      </c>
      <c r="C40" s="6" t="s">
        <v>4</v>
      </c>
      <c r="D40" s="39">
        <v>347.3</v>
      </c>
      <c r="E40" s="27"/>
      <c r="F40" s="20">
        <f>(D40/SUMIF($B$45:$B$49,$C40,$C$45:$C$49))*100000</f>
        <v>12.890376496979876</v>
      </c>
      <c r="G40" s="20"/>
      <c r="H40" s="20"/>
    </row>
    <row r="42" spans="1:8" x14ac:dyDescent="0.25">
      <c r="B42" s="1" t="s">
        <v>0</v>
      </c>
      <c r="C42" s="2"/>
    </row>
    <row r="43" spans="1:8" x14ac:dyDescent="0.25">
      <c r="B43" s="3"/>
      <c r="C43" s="3" t="s">
        <v>2</v>
      </c>
    </row>
    <row r="44" spans="1:8" x14ac:dyDescent="0.25">
      <c r="B44" s="13" t="s">
        <v>5</v>
      </c>
      <c r="C44" s="3" t="s">
        <v>6</v>
      </c>
    </row>
    <row r="45" spans="1:8" x14ac:dyDescent="0.25">
      <c r="B45" s="3" t="s">
        <v>4</v>
      </c>
      <c r="C45" s="24">
        <v>2694258</v>
      </c>
    </row>
    <row r="46" spans="1:8" x14ac:dyDescent="0.25">
      <c r="B46" s="3" t="s">
        <v>3</v>
      </c>
      <c r="C46" s="24">
        <v>1849077</v>
      </c>
    </row>
    <row r="47" spans="1:8" x14ac:dyDescent="0.25">
      <c r="B47" s="3" t="s">
        <v>26</v>
      </c>
      <c r="C47" s="24">
        <v>2449450</v>
      </c>
    </row>
    <row r="48" spans="1:8" x14ac:dyDescent="0.25">
      <c r="B48" s="3" t="s">
        <v>8</v>
      </c>
      <c r="C48" s="24">
        <v>1405963</v>
      </c>
    </row>
    <row r="49" spans="1:4" x14ac:dyDescent="0.25">
      <c r="B49" s="3" t="s">
        <v>9</v>
      </c>
      <c r="C49" s="24">
        <v>8398748</v>
      </c>
    </row>
    <row r="53" spans="1:4" x14ac:dyDescent="0.25">
      <c r="A53" s="4"/>
      <c r="B53" s="4"/>
      <c r="C53" s="25"/>
      <c r="D53" s="25"/>
    </row>
    <row r="54" spans="1:4" x14ac:dyDescent="0.25">
      <c r="A54" s="4"/>
      <c r="B54" s="4"/>
      <c r="C54" s="25"/>
      <c r="D54" s="25"/>
    </row>
    <row r="55" spans="1:4" x14ac:dyDescent="0.25">
      <c r="A55" s="4"/>
      <c r="B55" s="4"/>
      <c r="C55" s="25"/>
      <c r="D55" s="25"/>
    </row>
    <row r="56" spans="1:4" x14ac:dyDescent="0.25">
      <c r="A56" s="4"/>
      <c r="B56" s="4"/>
      <c r="C56" s="25"/>
      <c r="D56" s="25"/>
    </row>
    <row r="57" spans="1:4" x14ac:dyDescent="0.25">
      <c r="A57" s="4"/>
      <c r="B57" s="4"/>
      <c r="C57" s="25"/>
      <c r="D57" s="25"/>
    </row>
    <row r="58" spans="1:4" x14ac:dyDescent="0.25">
      <c r="A58" s="4"/>
      <c r="B58" s="4"/>
      <c r="C58" s="25"/>
      <c r="D58" s="25"/>
    </row>
    <row r="59" spans="1:4" x14ac:dyDescent="0.25">
      <c r="A59" s="4"/>
      <c r="B59" s="4"/>
      <c r="C59" s="25"/>
      <c r="D59" s="25"/>
    </row>
    <row r="60" spans="1:4" x14ac:dyDescent="0.25">
      <c r="A60" s="4"/>
      <c r="B60" s="4"/>
      <c r="C60" s="25"/>
      <c r="D60" s="25"/>
    </row>
    <row r="61" spans="1:4" x14ac:dyDescent="0.25">
      <c r="A61" s="4"/>
      <c r="B61" s="4"/>
      <c r="C61" s="25"/>
      <c r="D61" s="25"/>
    </row>
    <row r="62" spans="1:4" x14ac:dyDescent="0.25">
      <c r="A62" s="4"/>
      <c r="B62" s="4"/>
      <c r="C62" s="25"/>
      <c r="D62" s="25"/>
    </row>
    <row r="63" spans="1:4" x14ac:dyDescent="0.25">
      <c r="A63" s="4"/>
      <c r="B63" s="4"/>
      <c r="C63" s="25"/>
      <c r="D63" s="25"/>
    </row>
  </sheetData>
  <phoneticPr fontId="3" type="noConversion"/>
  <hyperlinks>
    <hyperlink ref="B1" r:id="rId1" xr:uid="{106E6BDB-32E6-4D6D-8547-1E60E3184E04}"/>
  </hyperlinks>
  <pageMargins left="0.7" right="0.7" top="0.75" bottom="0.75" header="0.3" footer="0.3"/>
  <pageSetup orientation="portrait" horizontalDpi="1200" verticalDpi="12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B8327-90C0-41C8-9987-3D11C1DB37B8}">
  <sheetPr>
    <tabColor theme="2" tint="-0.749992370372631"/>
  </sheetPr>
  <dimension ref="A1:AC88"/>
  <sheetViews>
    <sheetView showGridLines="0" zoomScale="85" zoomScaleNormal="85" workbookViewId="0"/>
  </sheetViews>
  <sheetFormatPr defaultRowHeight="15" x14ac:dyDescent="0.25"/>
  <cols>
    <col min="1" max="1" width="9.7109375" bestFit="1" customWidth="1"/>
    <col min="13" max="13" width="6.85546875" customWidth="1"/>
    <col min="14" max="24" width="5.7109375" customWidth="1"/>
    <col min="25" max="29" width="7.7109375" bestFit="1" customWidth="1"/>
  </cols>
  <sheetData>
    <row r="1" spans="1:6" x14ac:dyDescent="0.25">
      <c r="A1" s="9" t="s">
        <v>33</v>
      </c>
    </row>
    <row r="2" spans="1:6" x14ac:dyDescent="0.25">
      <c r="A2" s="10" t="str">
        <f>'1. Latinx DOC'!I4</f>
        <v>Latinx / White</v>
      </c>
      <c r="B2" s="10"/>
      <c r="C2" s="26"/>
      <c r="D2" s="26"/>
      <c r="E2" s="26"/>
      <c r="F2" s="26"/>
    </row>
    <row r="3" spans="1:6" x14ac:dyDescent="0.25">
      <c r="A3" s="10"/>
      <c r="B3" s="11" t="s">
        <v>27</v>
      </c>
      <c r="C3" s="27"/>
      <c r="D3" s="27"/>
      <c r="E3" s="27"/>
      <c r="F3" s="27"/>
    </row>
    <row r="4" spans="1:6" x14ac:dyDescent="0.25">
      <c r="A4" s="14" t="s">
        <v>37</v>
      </c>
      <c r="B4" s="23">
        <f>'1. Latinx DOC'!J6</f>
        <v>5.2356533131262077</v>
      </c>
      <c r="C4" s="31"/>
      <c r="D4" s="31"/>
      <c r="E4" s="31"/>
      <c r="F4" s="31"/>
    </row>
    <row r="5" spans="1:6" x14ac:dyDescent="0.25">
      <c r="A5" s="14" t="s">
        <v>38</v>
      </c>
      <c r="B5" s="23">
        <f>'1. Latinx DOC'!J7</f>
        <v>5.0996080294632025</v>
      </c>
      <c r="C5" s="31"/>
      <c r="D5" s="31"/>
      <c r="E5" s="31"/>
      <c r="F5" s="31"/>
    </row>
    <row r="6" spans="1:6" x14ac:dyDescent="0.25">
      <c r="A6" s="14" t="s">
        <v>39</v>
      </c>
      <c r="B6" s="23">
        <f>'1. Latinx DOC'!J8</f>
        <v>5.2744922688248312</v>
      </c>
      <c r="C6" s="31"/>
      <c r="D6" s="31"/>
      <c r="E6" s="31"/>
      <c r="F6" s="31"/>
    </row>
    <row r="7" spans="1:6" x14ac:dyDescent="0.25">
      <c r="A7" s="14" t="s">
        <v>40</v>
      </c>
      <c r="B7" s="23">
        <f>'1. Latinx DOC'!J9</f>
        <v>6.1542549642663538</v>
      </c>
      <c r="C7" s="31"/>
      <c r="D7" s="31"/>
      <c r="E7" s="31"/>
      <c r="F7" s="31"/>
    </row>
    <row r="8" spans="1:6" x14ac:dyDescent="0.25">
      <c r="A8" s="14" t="s">
        <v>41</v>
      </c>
      <c r="B8" s="23">
        <f>'1. Latinx DOC'!J10</f>
        <v>5.9242601615185366</v>
      </c>
      <c r="C8" s="31"/>
      <c r="D8" s="31"/>
      <c r="E8" s="31"/>
      <c r="F8" s="31"/>
    </row>
    <row r="9" spans="1:6" x14ac:dyDescent="0.25">
      <c r="A9" s="14" t="s">
        <v>42</v>
      </c>
      <c r="B9" s="23">
        <f>'1. Latinx DOC'!J11</f>
        <v>6.0869980152236263</v>
      </c>
      <c r="C9" s="31"/>
      <c r="D9" s="31"/>
      <c r="E9" s="31"/>
      <c r="F9" s="31"/>
    </row>
    <row r="10" spans="1:6" x14ac:dyDescent="0.25">
      <c r="A10" s="14" t="s">
        <v>43</v>
      </c>
      <c r="B10" s="23">
        <f>'1. Latinx DOC'!J12</f>
        <v>5.9367457034511508</v>
      </c>
      <c r="C10" s="31"/>
      <c r="D10" s="31"/>
      <c r="E10" s="31"/>
      <c r="F10" s="31"/>
    </row>
    <row r="11" spans="1:6" x14ac:dyDescent="0.25">
      <c r="A11" s="14" t="s">
        <v>44</v>
      </c>
      <c r="B11" s="23">
        <f>'1. Latinx DOC'!J13</f>
        <v>5.7642692481321669</v>
      </c>
      <c r="C11" s="31"/>
      <c r="D11" s="31"/>
      <c r="E11" s="31"/>
      <c r="F11" s="31"/>
    </row>
    <row r="12" spans="1:6" x14ac:dyDescent="0.25">
      <c r="A12" s="14" t="s">
        <v>45</v>
      </c>
      <c r="B12" s="23">
        <f>'1. Latinx DOC'!J14</f>
        <v>5.8088603482873991</v>
      </c>
      <c r="C12" s="31"/>
      <c r="D12" s="31"/>
      <c r="E12" s="31"/>
      <c r="F12" s="31"/>
    </row>
    <row r="13" spans="1:6" x14ac:dyDescent="0.25">
      <c r="A13" s="14" t="s">
        <v>46</v>
      </c>
      <c r="B13" s="23">
        <f>'1. Latinx DOC'!J15</f>
        <v>5.9950937069279968</v>
      </c>
      <c r="C13" s="31"/>
      <c r="D13" s="31"/>
      <c r="E13" s="31"/>
      <c r="F13" s="31"/>
    </row>
    <row r="14" spans="1:6" x14ac:dyDescent="0.25">
      <c r="A14" s="14" t="s">
        <v>47</v>
      </c>
      <c r="B14" s="23">
        <f>'1. Latinx DOC'!J16</f>
        <v>6.0347140912718853</v>
      </c>
      <c r="C14" s="31"/>
      <c r="D14" s="31"/>
      <c r="E14" s="31"/>
      <c r="F14" s="31"/>
    </row>
    <row r="15" spans="1:6" x14ac:dyDescent="0.25">
      <c r="A15" s="14" t="s">
        <v>48</v>
      </c>
      <c r="B15" s="23">
        <f>'1. Latinx DOC'!J17</f>
        <v>6.006579371079547</v>
      </c>
      <c r="C15" s="31"/>
      <c r="D15" s="31"/>
      <c r="E15" s="31"/>
      <c r="F15" s="31"/>
    </row>
    <row r="16" spans="1:6" x14ac:dyDescent="0.25">
      <c r="A16" s="14" t="s">
        <v>49</v>
      </c>
      <c r="B16" s="23">
        <f>'1. Latinx DOC'!J18</f>
        <v>5.9668876016881569</v>
      </c>
      <c r="C16" s="31"/>
      <c r="D16" s="31"/>
      <c r="E16" s="31"/>
      <c r="F16" s="31"/>
    </row>
    <row r="17" spans="1:29" x14ac:dyDescent="0.25">
      <c r="A17" s="14" t="s">
        <v>50</v>
      </c>
      <c r="B17" s="23">
        <f>'1. Latinx DOC'!J19</f>
        <v>6.1794571375155476</v>
      </c>
      <c r="C17" s="31"/>
      <c r="D17" s="31"/>
      <c r="E17" s="31"/>
      <c r="F17" s="31"/>
    </row>
    <row r="18" spans="1:29" x14ac:dyDescent="0.25">
      <c r="A18" s="14" t="s">
        <v>51</v>
      </c>
      <c r="B18" s="23">
        <f>'1. Latinx DOC'!J20</f>
        <v>6.0672729093734912</v>
      </c>
      <c r="C18" s="31"/>
      <c r="D18" s="31"/>
      <c r="E18" s="31"/>
      <c r="F18" s="31"/>
    </row>
    <row r="19" spans="1:29" x14ac:dyDescent="0.25">
      <c r="A19" s="14" t="s">
        <v>52</v>
      </c>
      <c r="B19" s="23">
        <f>'1. Latinx DOC'!J21</f>
        <v>5.7977472296339316</v>
      </c>
      <c r="C19" s="31"/>
      <c r="D19" s="31"/>
      <c r="E19" s="31"/>
      <c r="F19" s="31"/>
    </row>
    <row r="21" spans="1:29" x14ac:dyDescent="0.25">
      <c r="A21" s="9" t="s">
        <v>34</v>
      </c>
    </row>
    <row r="22" spans="1:29" x14ac:dyDescent="0.25">
      <c r="B22" s="8" t="s">
        <v>26</v>
      </c>
      <c r="C22" s="8" t="s">
        <v>4</v>
      </c>
      <c r="M22" s="15" t="s">
        <v>27</v>
      </c>
      <c r="N22" s="45" t="s">
        <v>37</v>
      </c>
      <c r="O22" s="45" t="s">
        <v>38</v>
      </c>
      <c r="P22" s="45" t="s">
        <v>39</v>
      </c>
      <c r="Q22" s="45" t="s">
        <v>40</v>
      </c>
      <c r="R22" s="45" t="s">
        <v>41</v>
      </c>
      <c r="S22" s="45" t="s">
        <v>42</v>
      </c>
      <c r="T22" s="45" t="s">
        <v>43</v>
      </c>
      <c r="U22" s="45" t="s">
        <v>44</v>
      </c>
      <c r="V22" s="45" t="s">
        <v>45</v>
      </c>
      <c r="W22" s="45" t="s">
        <v>46</v>
      </c>
      <c r="X22" s="45" t="s">
        <v>47</v>
      </c>
      <c r="Y22" s="45" t="s">
        <v>48</v>
      </c>
      <c r="Z22" s="45" t="s">
        <v>49</v>
      </c>
      <c r="AA22" s="45" t="s">
        <v>50</v>
      </c>
      <c r="AB22" s="45" t="s">
        <v>51</v>
      </c>
      <c r="AC22" s="45" t="s">
        <v>52</v>
      </c>
    </row>
    <row r="23" spans="1:29" x14ac:dyDescent="0.25">
      <c r="C23">
        <v>1</v>
      </c>
      <c r="M23" s="16" t="s">
        <v>26</v>
      </c>
      <c r="N23" s="40">
        <f>INDEX('1. Latinx DOC'!$B$6:$H$1000,MATCH(N$22&amp;$M23,'1. Latinx DOC'!$A$6:$A$1000,0),MATCH($M$22,'1. Latinx DOC'!$B$5:$H$5,0))</f>
        <v>1822.1</v>
      </c>
      <c r="O23" s="40">
        <f>INDEX('1. Latinx DOC'!$B$6:$H$1000,MATCH(O$22&amp;$M23,'1. Latinx DOC'!$A$6:$A$1000,0),MATCH($M$22,'1. Latinx DOC'!$B$5:$H$5,0))</f>
        <v>1747.4</v>
      </c>
      <c r="P23" s="40">
        <f>INDEX('1. Latinx DOC'!$B$6:$H$1000,MATCH(P$22&amp;$M23,'1. Latinx DOC'!$A$6:$A$1000,0),MATCH($M$22,'1. Latinx DOC'!$B$5:$H$5,0))</f>
        <v>1751.7</v>
      </c>
      <c r="Q23" s="40">
        <f>INDEX('1. Latinx DOC'!$B$6:$H$1000,MATCH(Q$22&amp;$M23,'1. Latinx DOC'!$A$6:$A$1000,0),MATCH($M$22,'1. Latinx DOC'!$B$5:$H$5,0))</f>
        <v>1359.6</v>
      </c>
      <c r="R23" s="40">
        <f>INDEX('1. Latinx DOC'!$B$6:$H$1000,MATCH(R$22&amp;$M23,'1. Latinx DOC'!$A$6:$A$1000,0),MATCH($M$22,'1. Latinx DOC'!$B$5:$H$5,0))</f>
        <v>1289.4000000000001</v>
      </c>
      <c r="S23" s="40">
        <f>INDEX('1. Latinx DOC'!$B$6:$H$1000,MATCH(S$22&amp;$M23,'1. Latinx DOC'!$A$6:$A$1000,0),MATCH($M$22,'1. Latinx DOC'!$B$5:$H$5,0))</f>
        <v>1329.8</v>
      </c>
      <c r="T23" s="40">
        <f>INDEX('1. Latinx DOC'!$B$6:$H$1000,MATCH(T$22&amp;$M23,'1. Latinx DOC'!$A$6:$A$1000,0),MATCH($M$22,'1. Latinx DOC'!$B$5:$H$5,0))</f>
        <v>1327.2</v>
      </c>
      <c r="U23" s="40">
        <f>INDEX('1. Latinx DOC'!$B$6:$H$1000,MATCH(U$22&amp;$M23,'1. Latinx DOC'!$A$6:$A$1000,0),MATCH($M$22,'1. Latinx DOC'!$B$5:$H$5,0))</f>
        <v>1353.1</v>
      </c>
      <c r="V23" s="40">
        <f>INDEX('1. Latinx DOC'!$B$6:$H$1000,MATCH(V$22&amp;$M23,'1. Latinx DOC'!$A$6:$A$1000,0),MATCH($M$22,'1. Latinx DOC'!$B$5:$H$5,0))</f>
        <v>1407.4</v>
      </c>
      <c r="W23" s="40">
        <f>INDEX('1. Latinx DOC'!$B$6:$H$1000,MATCH(W$22&amp;$M23,'1. Latinx DOC'!$A$6:$A$1000,0),MATCH($M$22,'1. Latinx DOC'!$B$5:$H$5,0))</f>
        <v>1504.3</v>
      </c>
      <c r="X23" s="40">
        <f>INDEX('1. Latinx DOC'!$B$6:$H$1000,MATCH(X$22&amp;$M23,'1. Latinx DOC'!$A$6:$A$1000,0),MATCH($M$22,'1. Latinx DOC'!$B$5:$H$5,0))</f>
        <v>1571.3</v>
      </c>
      <c r="Y23" s="40">
        <f>INDEX('1. Latinx DOC'!$B$6:$H$1000,MATCH(Y$22&amp;$M23,'1. Latinx DOC'!$A$6:$A$1000,0),MATCH($M$22,'1. Latinx DOC'!$B$5:$H$5,0))</f>
        <v>1602.2</v>
      </c>
      <c r="Z23" s="40">
        <f>INDEX('1. Latinx DOC'!$B$6:$H$1000,MATCH(Z$22&amp;$M23,'1. Latinx DOC'!$A$6:$A$1000,0),MATCH($M$22,'1. Latinx DOC'!$B$5:$H$5,0))</f>
        <v>1689.8</v>
      </c>
      <c r="AA23" s="40">
        <f>INDEX('1. Latinx DOC'!$B$6:$H$1000,MATCH(AA$22&amp;$M23,'1. Latinx DOC'!$A$6:$A$1000,0),MATCH($M$22,'1. Latinx DOC'!$B$5:$H$5,0))</f>
        <v>1769.1</v>
      </c>
      <c r="AB23" s="40">
        <f>INDEX('1. Latinx DOC'!$B$6:$H$1000,MATCH(AB$22&amp;$M23,'1. Latinx DOC'!$A$6:$A$1000,0),MATCH($M$22,'1. Latinx DOC'!$B$5:$H$5,0))</f>
        <v>1829.1</v>
      </c>
      <c r="AC23" s="40">
        <f>INDEX('1. Latinx DOC'!$B$6:$H$1000,MATCH(AC$22&amp;$M23,'1. Latinx DOC'!$A$6:$A$1000,0),MATCH($M$22,'1. Latinx DOC'!$B$5:$H$5,0))</f>
        <v>1830.6</v>
      </c>
    </row>
    <row r="24" spans="1:29" x14ac:dyDescent="0.25">
      <c r="A24" s="45" t="s">
        <v>37</v>
      </c>
      <c r="B24" s="32">
        <f>B4</f>
        <v>5.2356533131262077</v>
      </c>
      <c r="C24">
        <v>1</v>
      </c>
      <c r="M24" s="16" t="s">
        <v>4</v>
      </c>
      <c r="N24" s="40">
        <f>INDEX('1. Latinx DOC'!$B$6:$H$1000,MATCH(N$22&amp;$M24,'1. Latinx DOC'!$A$6:$A$1000,0),MATCH($M$22,'1. Latinx DOC'!$B$5:$H$5,0))</f>
        <v>382.8</v>
      </c>
      <c r="O24" s="40">
        <f>INDEX('1. Latinx DOC'!$B$6:$H$1000,MATCH(O$22&amp;$M24,'1. Latinx DOC'!$A$6:$A$1000,0),MATCH($M$22,'1. Latinx DOC'!$B$5:$H$5,0))</f>
        <v>376.9</v>
      </c>
      <c r="P24" s="40">
        <f>INDEX('1. Latinx DOC'!$B$6:$H$1000,MATCH(P$22&amp;$M24,'1. Latinx DOC'!$A$6:$A$1000,0),MATCH($M$22,'1. Latinx DOC'!$B$5:$H$5,0))</f>
        <v>365.3</v>
      </c>
      <c r="Q24" s="40">
        <f>INDEX('1. Latinx DOC'!$B$6:$H$1000,MATCH(Q$22&amp;$M24,'1. Latinx DOC'!$A$6:$A$1000,0),MATCH($M$22,'1. Latinx DOC'!$B$5:$H$5,0))</f>
        <v>243</v>
      </c>
      <c r="R24" s="40">
        <f>INDEX('1. Latinx DOC'!$B$6:$H$1000,MATCH(R$22&amp;$M24,'1. Latinx DOC'!$A$6:$A$1000,0),MATCH($M$22,'1. Latinx DOC'!$B$5:$H$5,0))</f>
        <v>239.4</v>
      </c>
      <c r="S24" s="40">
        <f>INDEX('1. Latinx DOC'!$B$6:$H$1000,MATCH(S$22&amp;$M24,'1. Latinx DOC'!$A$6:$A$1000,0),MATCH($M$22,'1. Latinx DOC'!$B$5:$H$5,0))</f>
        <v>240.3</v>
      </c>
      <c r="T24" s="40">
        <f>INDEX('1. Latinx DOC'!$B$6:$H$1000,MATCH(T$22&amp;$M24,'1. Latinx DOC'!$A$6:$A$1000,0),MATCH($M$22,'1. Latinx DOC'!$B$5:$H$5,0))</f>
        <v>245.9</v>
      </c>
      <c r="U24" s="40">
        <f>INDEX('1. Latinx DOC'!$B$6:$H$1000,MATCH(U$22&amp;$M24,'1. Latinx DOC'!$A$6:$A$1000,0),MATCH($M$22,'1. Latinx DOC'!$B$5:$H$5,0))</f>
        <v>258.2</v>
      </c>
      <c r="V24" s="40">
        <f>INDEX('1. Latinx DOC'!$B$6:$H$1000,MATCH(V$22&amp;$M24,'1. Latinx DOC'!$A$6:$A$1000,0),MATCH($M$22,'1. Latinx DOC'!$B$5:$H$5,0))</f>
        <v>266.5</v>
      </c>
      <c r="W24" s="40">
        <f>INDEX('1. Latinx DOC'!$B$6:$H$1000,MATCH(W$22&amp;$M24,'1. Latinx DOC'!$A$6:$A$1000,0),MATCH($M$22,'1. Latinx DOC'!$B$5:$H$5,0))</f>
        <v>276</v>
      </c>
      <c r="X24" s="40">
        <f>INDEX('1. Latinx DOC'!$B$6:$H$1000,MATCH(X$22&amp;$M24,'1. Latinx DOC'!$A$6:$A$1000,0),MATCH($M$22,'1. Latinx DOC'!$B$5:$H$5,0))</f>
        <v>286.39999999999998</v>
      </c>
      <c r="Y24" s="40">
        <f>INDEX('1. Latinx DOC'!$B$6:$H$1000,MATCH(Y$22&amp;$M24,'1. Latinx DOC'!$A$6:$A$1000,0),MATCH($M$22,'1. Latinx DOC'!$B$5:$H$5,0))</f>
        <v>293.39999999999998</v>
      </c>
      <c r="Z24" s="40">
        <f>INDEX('1. Latinx DOC'!$B$6:$H$1000,MATCH(Z$22&amp;$M24,'1. Latinx DOC'!$A$6:$A$1000,0),MATCH($M$22,'1. Latinx DOC'!$B$5:$H$5,0))</f>
        <v>311.5</v>
      </c>
      <c r="AA24" s="40">
        <f>INDEX('1. Latinx DOC'!$B$6:$H$1000,MATCH(AA$22&amp;$M24,'1. Latinx DOC'!$A$6:$A$1000,0),MATCH($M$22,'1. Latinx DOC'!$B$5:$H$5,0))</f>
        <v>314.89999999999998</v>
      </c>
      <c r="AB24" s="40">
        <f>INDEX('1. Latinx DOC'!$B$6:$H$1000,MATCH(AB$22&amp;$M24,'1. Latinx DOC'!$A$6:$A$1000,0),MATCH($M$22,'1. Latinx DOC'!$B$5:$H$5,0))</f>
        <v>331.6</v>
      </c>
      <c r="AC24" s="40">
        <f>INDEX('1. Latinx DOC'!$B$6:$H$1000,MATCH(AC$22&amp;$M24,'1. Latinx DOC'!$A$6:$A$1000,0),MATCH($M$22,'1. Latinx DOC'!$B$5:$H$5,0))</f>
        <v>347.3</v>
      </c>
    </row>
    <row r="25" spans="1:29" x14ac:dyDescent="0.25">
      <c r="A25" s="45" t="s">
        <v>38</v>
      </c>
      <c r="B25" s="32">
        <f t="shared" ref="B25:B39" si="0">B5</f>
        <v>5.0996080294632025</v>
      </c>
      <c r="C25">
        <v>1</v>
      </c>
      <c r="M25" s="17"/>
    </row>
    <row r="26" spans="1:29" x14ac:dyDescent="0.25">
      <c r="A26" s="45" t="s">
        <v>39</v>
      </c>
      <c r="B26" s="32">
        <f t="shared" si="0"/>
        <v>5.2744922688248312</v>
      </c>
      <c r="C26">
        <v>1</v>
      </c>
    </row>
    <row r="27" spans="1:29" x14ac:dyDescent="0.25">
      <c r="A27" s="45" t="s">
        <v>40</v>
      </c>
      <c r="B27" s="32">
        <f t="shared" si="0"/>
        <v>6.1542549642663538</v>
      </c>
      <c r="C27">
        <v>1</v>
      </c>
    </row>
    <row r="28" spans="1:29" x14ac:dyDescent="0.25">
      <c r="A28" s="45" t="s">
        <v>41</v>
      </c>
      <c r="B28" s="32">
        <f t="shared" si="0"/>
        <v>5.9242601615185366</v>
      </c>
      <c r="C28">
        <v>1</v>
      </c>
    </row>
    <row r="29" spans="1:29" x14ac:dyDescent="0.25">
      <c r="A29" s="45" t="s">
        <v>42</v>
      </c>
      <c r="B29" s="32">
        <f t="shared" si="0"/>
        <v>6.0869980152236263</v>
      </c>
      <c r="C29">
        <v>1</v>
      </c>
    </row>
    <row r="30" spans="1:29" x14ac:dyDescent="0.25">
      <c r="A30" s="45" t="s">
        <v>43</v>
      </c>
      <c r="B30" s="32">
        <f t="shared" si="0"/>
        <v>5.9367457034511508</v>
      </c>
      <c r="C30">
        <v>1</v>
      </c>
    </row>
    <row r="31" spans="1:29" x14ac:dyDescent="0.25">
      <c r="A31" s="45" t="s">
        <v>44</v>
      </c>
      <c r="B31" s="32">
        <f t="shared" si="0"/>
        <v>5.7642692481321669</v>
      </c>
      <c r="C31">
        <v>1</v>
      </c>
    </row>
    <row r="32" spans="1:29" x14ac:dyDescent="0.25">
      <c r="A32" s="45" t="s">
        <v>45</v>
      </c>
      <c r="B32" s="32">
        <f t="shared" si="0"/>
        <v>5.8088603482873991</v>
      </c>
      <c r="C32">
        <v>1</v>
      </c>
    </row>
    <row r="33" spans="1:25" x14ac:dyDescent="0.25">
      <c r="A33" s="45" t="s">
        <v>46</v>
      </c>
      <c r="B33" s="32">
        <f t="shared" si="0"/>
        <v>5.9950937069279968</v>
      </c>
      <c r="C33">
        <v>1</v>
      </c>
    </row>
    <row r="34" spans="1:25" x14ac:dyDescent="0.25">
      <c r="A34" s="45" t="s">
        <v>47</v>
      </c>
      <c r="B34" s="32">
        <f t="shared" si="0"/>
        <v>6.0347140912718853</v>
      </c>
      <c r="C34">
        <v>1</v>
      </c>
    </row>
    <row r="35" spans="1:25" x14ac:dyDescent="0.25">
      <c r="A35" s="45" t="s">
        <v>48</v>
      </c>
      <c r="B35" s="32">
        <f t="shared" si="0"/>
        <v>6.006579371079547</v>
      </c>
      <c r="C35">
        <v>1</v>
      </c>
    </row>
    <row r="36" spans="1:25" x14ac:dyDescent="0.25">
      <c r="A36" s="45" t="s">
        <v>49</v>
      </c>
      <c r="B36" s="32">
        <f t="shared" si="0"/>
        <v>5.9668876016881569</v>
      </c>
      <c r="C36">
        <v>1</v>
      </c>
    </row>
    <row r="37" spans="1:25" x14ac:dyDescent="0.25">
      <c r="A37" s="45" t="s">
        <v>50</v>
      </c>
      <c r="B37" s="32">
        <f t="shared" si="0"/>
        <v>6.1794571375155476</v>
      </c>
      <c r="C37">
        <v>1</v>
      </c>
    </row>
    <row r="38" spans="1:25" x14ac:dyDescent="0.25">
      <c r="A38" s="45" t="s">
        <v>51</v>
      </c>
      <c r="B38" s="32">
        <f t="shared" si="0"/>
        <v>6.0672729093734912</v>
      </c>
      <c r="C38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x14ac:dyDescent="0.25">
      <c r="A39" s="45" t="s">
        <v>52</v>
      </c>
      <c r="B39" s="32">
        <f>B19</f>
        <v>5.7977472296339316</v>
      </c>
      <c r="C39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26"/>
    </row>
    <row r="40" spans="1:25" x14ac:dyDescent="0.25">
      <c r="A40" s="26"/>
      <c r="B40" s="26"/>
      <c r="C40">
        <v>1</v>
      </c>
      <c r="D40" s="26"/>
      <c r="E40" s="26"/>
      <c r="F40" s="26"/>
      <c r="G40" s="26"/>
      <c r="H40" s="26"/>
      <c r="I40" s="26"/>
      <c r="J40" s="26"/>
      <c r="K40" s="26"/>
      <c r="L40" s="26"/>
      <c r="M40" s="34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26"/>
    </row>
    <row r="41" spans="1:25" x14ac:dyDescent="0.25">
      <c r="A41" s="36"/>
      <c r="B41" s="37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34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26"/>
    </row>
    <row r="42" spans="1:25" x14ac:dyDescent="0.25">
      <c r="A42" s="36"/>
      <c r="B42" s="3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38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x14ac:dyDescent="0.25">
      <c r="A43" s="36"/>
      <c r="B43" s="37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x14ac:dyDescent="0.25">
      <c r="A44" s="36"/>
      <c r="B44" s="3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spans="1:25" x14ac:dyDescent="0.25">
      <c r="A45" s="36"/>
      <c r="B45" s="3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1:25" x14ac:dyDescent="0.25">
      <c r="A46" s="36"/>
      <c r="B46" s="3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 x14ac:dyDescent="0.25">
      <c r="A47" s="36"/>
      <c r="B47" s="3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</row>
    <row r="48" spans="1:25" x14ac:dyDescent="0.25">
      <c r="A48" s="36"/>
      <c r="B48" s="3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</row>
    <row r="49" spans="1:25" x14ac:dyDescent="0.25">
      <c r="A49" s="36"/>
      <c r="B49" s="3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</row>
    <row r="50" spans="1:25" x14ac:dyDescent="0.25">
      <c r="A50" s="36"/>
      <c r="B50" s="3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</row>
    <row r="51" spans="1:25" x14ac:dyDescent="0.25">
      <c r="A51" s="36"/>
      <c r="B51" s="3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</row>
    <row r="52" spans="1:25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</row>
    <row r="53" spans="1:25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</row>
    <row r="54" spans="1:25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spans="1:25" x14ac:dyDescent="0.25">
      <c r="A55" s="33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</row>
    <row r="56" spans="1:25" x14ac:dyDescent="0.25">
      <c r="A56" s="26"/>
      <c r="B56" s="33"/>
      <c r="C56" s="33"/>
      <c r="D56" s="26"/>
      <c r="E56" s="26"/>
      <c r="F56" s="26"/>
      <c r="G56" s="26"/>
      <c r="H56" s="26"/>
      <c r="I56" s="26"/>
      <c r="J56" s="26"/>
      <c r="K56" s="26"/>
      <c r="L56" s="26"/>
      <c r="M56" s="33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26"/>
    </row>
    <row r="57" spans="1:25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34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26"/>
    </row>
    <row r="58" spans="1:25" x14ac:dyDescent="0.25">
      <c r="A58" s="36"/>
      <c r="B58" s="37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34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26"/>
    </row>
    <row r="59" spans="1:25" x14ac:dyDescent="0.25">
      <c r="A59" s="36"/>
      <c r="B59" s="37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</row>
    <row r="60" spans="1:25" x14ac:dyDescent="0.25">
      <c r="A60" s="36"/>
      <c r="B60" s="37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1:25" x14ac:dyDescent="0.25">
      <c r="A61" s="36"/>
      <c r="B61" s="37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</row>
    <row r="62" spans="1:25" x14ac:dyDescent="0.25">
      <c r="A62" s="36"/>
      <c r="B62" s="37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</row>
    <row r="63" spans="1:25" x14ac:dyDescent="0.25">
      <c r="A63" s="36"/>
      <c r="B63" s="37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</row>
    <row r="64" spans="1:25" x14ac:dyDescent="0.25">
      <c r="A64" s="36"/>
      <c r="B64" s="37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</row>
    <row r="65" spans="1:25" x14ac:dyDescent="0.25">
      <c r="A65" s="36"/>
      <c r="B65" s="37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</row>
    <row r="66" spans="1:25" x14ac:dyDescent="0.25">
      <c r="A66" s="36"/>
      <c r="B66" s="37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</row>
    <row r="67" spans="1:25" x14ac:dyDescent="0.25">
      <c r="A67" s="36"/>
      <c r="B67" s="37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1:25" x14ac:dyDescent="0.25">
      <c r="A68" s="36"/>
      <c r="B68" s="37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</row>
    <row r="69" spans="1:25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1:25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1:25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</row>
    <row r="72" spans="1:25" x14ac:dyDescent="0.25">
      <c r="A72" s="33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1:25" x14ac:dyDescent="0.25">
      <c r="A73" s="26"/>
      <c r="B73" s="33"/>
      <c r="C73" s="33"/>
      <c r="D73" s="26"/>
      <c r="E73" s="26"/>
      <c r="F73" s="26"/>
      <c r="G73" s="26"/>
      <c r="H73" s="26"/>
      <c r="I73" s="26"/>
      <c r="J73" s="26"/>
      <c r="K73" s="26"/>
      <c r="L73" s="26"/>
      <c r="M73" s="33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26"/>
    </row>
    <row r="74" spans="1:25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34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26"/>
    </row>
    <row r="75" spans="1:25" x14ac:dyDescent="0.25">
      <c r="A75" s="36"/>
      <c r="B75" s="3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34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26"/>
    </row>
    <row r="76" spans="1:25" x14ac:dyDescent="0.25">
      <c r="A76" s="36"/>
      <c r="B76" s="3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1:25" x14ac:dyDescent="0.25">
      <c r="A77" s="36"/>
      <c r="B77" s="3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 spans="1:25" x14ac:dyDescent="0.25">
      <c r="A78" s="36"/>
      <c r="B78" s="3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1:25" x14ac:dyDescent="0.25">
      <c r="A79" s="36"/>
      <c r="B79" s="3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1:25" x14ac:dyDescent="0.25">
      <c r="A80" s="36"/>
      <c r="B80" s="37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</row>
    <row r="81" spans="1:25" x14ac:dyDescent="0.25">
      <c r="A81" s="36"/>
      <c r="B81" s="37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1:25" x14ac:dyDescent="0.25">
      <c r="A82" s="36"/>
      <c r="B82" s="37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:25" x14ac:dyDescent="0.25">
      <c r="A83" s="36"/>
      <c r="B83" s="3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</row>
    <row r="84" spans="1:25" x14ac:dyDescent="0.25">
      <c r="A84" s="36"/>
      <c r="B84" s="37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</row>
    <row r="85" spans="1:25" x14ac:dyDescent="0.25">
      <c r="A85" s="36"/>
      <c r="B85" s="37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5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5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</row>
    <row r="88" spans="1:25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1. Black OCA</vt:lpstr>
      <vt:lpstr>2. Black OCA Charts</vt:lpstr>
      <vt:lpstr>1. Latinx OCA</vt:lpstr>
      <vt:lpstr>2. Latinx OCA Charts</vt:lpstr>
      <vt:lpstr>1. Black DOC</vt:lpstr>
      <vt:lpstr>2. Black DOC Charts</vt:lpstr>
      <vt:lpstr>1. Latinx DOC</vt:lpstr>
      <vt:lpstr>2. Latinx DOC Charts</vt:lpstr>
    </vt:vector>
  </TitlesOfParts>
  <Company>Office of the Mayor City of New York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Harrison, Amanda</dc:creator>
  <cp:lastModifiedBy>Harrison, Amanda</cp:lastModifiedBy>
  <dcterms:created xsi:type="dcterms:W3CDTF">2020-12-01T19:56:36Z</dcterms:created>
  <dcterms:modified xsi:type="dcterms:W3CDTF">2021-05-27T20:46:20Z</dcterms:modified>
</cp:coreProperties>
</file>