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0" windowWidth="21075" windowHeight="11955"/>
  </bookViews>
  <sheets>
    <sheet name="TOC" sheetId="4" r:id="rId1"/>
    <sheet name="Para 1" sheetId="1" r:id="rId2"/>
    <sheet name="Para 2" sheetId="2" r:id="rId3"/>
    <sheet name="Para 3" sheetId="3" r:id="rId4"/>
    <sheet name="Para 4" sheetId="5" r:id="rId5"/>
    <sheet name="Para 5" sheetId="6" r:id="rId6"/>
    <sheet name="Para 6" sheetId="7" r:id="rId7"/>
    <sheet name="Para 7" sheetId="8" r:id="rId8"/>
    <sheet name="Para 8" sheetId="9" r:id="rId9"/>
    <sheet name="Para 9" sheetId="10" r:id="rId10"/>
    <sheet name="Para 10" sheetId="11" r:id="rId11"/>
    <sheet name="Para 11" sheetId="12" r:id="rId12"/>
    <sheet name="Para 12" sheetId="13" r:id="rId13"/>
    <sheet name="Para 13" sheetId="14" r:id="rId14"/>
    <sheet name="Para 14" sheetId="15" r:id="rId15"/>
    <sheet name="Para 15" sheetId="16" r:id="rId16"/>
    <sheet name="Para 16" sheetId="17" r:id="rId17"/>
  </sheets>
  <calcPr calcId="145621"/>
</workbook>
</file>

<file path=xl/calcChain.xml><?xml version="1.0" encoding="utf-8"?>
<calcChain xmlns="http://schemas.openxmlformats.org/spreadsheetml/2006/main">
  <c r="C10" i="3" l="1"/>
  <c r="F12" i="17"/>
  <c r="F11" i="17"/>
  <c r="F10" i="17"/>
  <c r="F9" i="17"/>
  <c r="F8" i="17"/>
  <c r="F7" i="17"/>
  <c r="C34" i="13" l="1"/>
  <c r="E12" i="17"/>
  <c r="E11" i="17"/>
  <c r="E10" i="17"/>
  <c r="E9" i="17"/>
  <c r="E8" i="17"/>
  <c r="E7" i="17"/>
  <c r="D12" i="17"/>
  <c r="D11" i="17"/>
  <c r="D10" i="17"/>
  <c r="D9" i="17"/>
  <c r="D8" i="17"/>
  <c r="D7" i="17"/>
  <c r="C12" i="17"/>
  <c r="C11" i="17"/>
  <c r="C10" i="17"/>
  <c r="C9" i="17"/>
  <c r="C8" i="17"/>
  <c r="C7" i="17"/>
  <c r="H9" i="14" l="1"/>
  <c r="H10" i="14"/>
  <c r="H11" i="14"/>
  <c r="H12" i="14"/>
  <c r="H13" i="14"/>
  <c r="H14" i="14"/>
  <c r="H15" i="14"/>
  <c r="H16" i="14"/>
  <c r="H17" i="14"/>
  <c r="H18" i="14"/>
  <c r="H8" i="14"/>
  <c r="H19" i="14"/>
  <c r="H29" i="10" l="1"/>
  <c r="H25" i="10"/>
  <c r="H26" i="10"/>
  <c r="H27" i="10"/>
  <c r="H28" i="10"/>
  <c r="H24" i="10"/>
  <c r="H8" i="10"/>
  <c r="H9" i="8"/>
  <c r="H10" i="8"/>
  <c r="H11" i="8"/>
  <c r="H12" i="8"/>
  <c r="H13" i="8"/>
  <c r="H8" i="8"/>
  <c r="H14" i="8"/>
  <c r="H9" i="6"/>
  <c r="H10" i="6"/>
  <c r="H11" i="6"/>
  <c r="H12" i="6"/>
  <c r="H13" i="6"/>
  <c r="H8" i="6"/>
  <c r="E10" i="3" l="1"/>
  <c r="D10" i="3"/>
</calcChain>
</file>

<file path=xl/sharedStrings.xml><?xml version="1.0" encoding="utf-8"?>
<sst xmlns="http://schemas.openxmlformats.org/spreadsheetml/2006/main" count="257" uniqueCount="151">
  <si>
    <t>Brooklyn</t>
  </si>
  <si>
    <t>Manhattan</t>
  </si>
  <si>
    <t>Queens</t>
  </si>
  <si>
    <t>Staten Isl.</t>
  </si>
  <si>
    <t>Bronx</t>
  </si>
  <si>
    <t>No court**</t>
  </si>
  <si>
    <t>Average Daily Population (4/1/16 - 6/30/16)</t>
  </si>
  <si>
    <t>Population by case borough*</t>
  </si>
  <si>
    <t>"The average daily population of inmates in the custody of the department of corrections."</t>
  </si>
  <si>
    <t>City sentenced</t>
  </si>
  <si>
    <t>Total</t>
  </si>
  <si>
    <t>Other**</t>
  </si>
  <si>
    <t>"(a) The number of crimes reported per capita; (b) The number of Class A felonies and violent felonies as defined by section 70.02 of the penal law reported per capita; (c) The number of arrests per capita for criminal offenses; and (d) The number of arrests for class A felonies</t>
  </si>
  <si>
    <t>Staten Island</t>
  </si>
  <si>
    <t>Citywide</t>
  </si>
  <si>
    <r>
      <t xml:space="preserve">* Borough population taken from July 2015 estimate from U.S. Census Bureau's 2010 Census
** Crimes reported per capita include misdemeanor and felony reported not complaints for violations and infractions
</t>
    </r>
    <r>
      <rPr>
        <sz val="9"/>
        <color theme="1"/>
        <rFont val="Calibri"/>
        <family val="2"/>
      </rPr>
      <t>†</t>
    </r>
    <r>
      <rPr>
        <i/>
        <sz val="9"/>
        <color theme="1"/>
        <rFont val="Franklin Gothic Book"/>
        <family val="2"/>
      </rPr>
      <t xml:space="preserve"> Data on reported Class A felonies not available; data is provided only for reports of 70.02 violent felonies</t>
    </r>
  </si>
  <si>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</si>
  <si>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</si>
  <si>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</si>
  <si>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</si>
  <si>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</si>
  <si>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</si>
  <si>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</si>
  <si>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</si>
  <si>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</si>
  <si>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</si>
  <si>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</si>
  <si>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</si>
  <si>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</si>
  <si>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</si>
  <si>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</si>
  <si>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</si>
  <si>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</si>
  <si>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</si>
  <si>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Inmates Admitted 1/1/2016 through 6/30/2016</t>
  </si>
  <si>
    <t>Other*</t>
  </si>
  <si>
    <t>Remanded without bail</t>
  </si>
  <si>
    <t xml:space="preserve">"The number of inmates in the custody of the department of correction who were sentenced to a definite sentence during the reporting period of the following length: (a) 1-15 days; (b) 16-30 days; (c) 31-90 days; (d) 91-180 days; or (e) more than 180 days." </t>
  </si>
  <si>
    <t>1-15</t>
  </si>
  <si>
    <t>181 - 365</t>
  </si>
  <si>
    <t>Length of City Sentence (days)**</t>
  </si>
  <si>
    <t>"The number of inmates admitted to the custody of the department of correction during the reporting period on pending criminal charges who were charged with offenses of the following severity: (a) class A felonies; (b) class B or C felonies; (c) class D or E felonies; (d) misdemeanors; or (e) non-criminal charges."</t>
  </si>
  <si>
    <t>Class A Felonies</t>
  </si>
  <si>
    <t>Class B or C Felonies</t>
  </si>
  <si>
    <t>Class D or E Felonies</t>
  </si>
  <si>
    <t>Misdemeanors</t>
  </si>
  <si>
    <t>Converted Warrants**</t>
  </si>
  <si>
    <t>Charge severity</t>
  </si>
  <si>
    <t>Charge Type</t>
  </si>
  <si>
    <t>110-125.26</t>
  </si>
  <si>
    <t>110-125.27</t>
  </si>
  <si>
    <t>Total Class A Felonies</t>
  </si>
  <si>
    <t>Violent Felonies Per PL 70.02</t>
  </si>
  <si>
    <t>Non-Violent Felonies Per PL 70.02</t>
  </si>
  <si>
    <t>"The number of inmates admitted to the custody of the department of correction during the reporting period on pending criminal charges who had bail fixed in the following amounts: (a) $1; (b) $2-$500; (c) $501-$1000; (d) $1001-$2500; (e) $2501-$5000; (f) $5001-$10,000; (g) $10,001-$25,000; (h) $25,001-$50,000; (i) $50,001-$100,000; or (j) more than $100,000."</t>
  </si>
  <si>
    <t>No bail*</t>
  </si>
  <si>
    <t>110-220.21</t>
  </si>
  <si>
    <t>110-220.43</t>
  </si>
  <si>
    <t>Pre-trial detainee</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</si>
  <si>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</si>
  <si>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"Of the number of inmates in the custody of the department of correction on the last Friday* of each calendar month of the reporting period held on pending criminal charges, the percentage who were remanded without bail."</t>
  </si>
  <si>
    <t>"Of the number inmates in the custody of the department of correction on the last Friday* of each calendar month of the reporting period who were sentenced to a definite sentence, the percentage of inmates whose sentences were of the following lengths: (a) 1-15 days; (b) 16-30 days; (c) 31-90 days; (d) 91-180 days; or (e) more than 180 days."</t>
  </si>
  <si>
    <t>Charge Severity*</t>
  </si>
  <si>
    <t>Other Offenses**</t>
  </si>
  <si>
    <t xml:space="preserve">Converted Warrants† </t>
  </si>
  <si>
    <t>*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</si>
  <si>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"Of the number of inmates in the custody of the department of correction on the last Friday* of each calendar month of the reporting period held on pending criminal charges, the percentage charged with offenses of the following severity: (a) class A felonies; (b) class B or C felonies; (c) class D or E felonies; (d) misdemeanors; or (e) non-criminal charges."</t>
  </si>
  <si>
    <t>Charge severity**</t>
  </si>
  <si>
    <r>
      <t>Converted Warrants</t>
    </r>
    <r>
      <rPr>
        <sz val="11"/>
        <color theme="1"/>
        <rFont val="Calibri"/>
        <family val="2"/>
      </rPr>
      <t>††</t>
    </r>
  </si>
  <si>
    <t>Other Offenses†</t>
  </si>
  <si>
    <t>Other offenses*</t>
  </si>
  <si>
    <t>"The number of inmates admitted to the custody of the department of correction during the reporting period on pending criminal charges who were charged with offenses of the following severity: (a) class A felonies disaggregated by offense; (b) violent felonies as defined in section 70.02 of the penal law; (c) non-violent felonies as defined in section 70.02 of the penal law; (d) misdemeanors; or (e) non-criminal charges."</t>
  </si>
  <si>
    <t>"Of the number of inmates in the custody of the department of correction on the last Friday* of each calendar month of the reporting period held on pending criminal charges, the percentage charged with offenses of the following severity: (a) class A felonies disaggregated by offense; (b) violent felonies as defined in section 70.02 of the penal law; (c) non-violent felonies as defined in section 70.02 of the penal law; (d) misdemeanors; or (e) non-criminal charges."</t>
  </si>
  <si>
    <t>Bail Amount*</t>
  </si>
  <si>
    <t>Time in Custody (days)</t>
  </si>
  <si>
    <t>*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</si>
  <si>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Reported Crimes and Arrests per 100,000 people*</t>
  </si>
  <si>
    <t xml:space="preserve">Charge </t>
  </si>
  <si>
    <t>Misdemeanor larceny</t>
  </si>
  <si>
    <t>Misdemeanor drug possession</t>
  </si>
  <si>
    <t>Misdemeanor assault</t>
  </si>
  <si>
    <t>Misdemeanor harassment or violation of a court order</t>
  </si>
  <si>
    <t>Misdemeanor theft of services</t>
  </si>
  <si>
    <t>Misdemeanor criminal mischief and graffiti</t>
  </si>
  <si>
    <t>Misdemeanor sexual crimes</t>
  </si>
  <si>
    <t>Misdemeanor resisting arrest or obstructing gov't admin</t>
  </si>
  <si>
    <t>Misdemeanor marijuana possession</t>
  </si>
  <si>
    <t>Felony vehicular assault or manslaughter</t>
  </si>
  <si>
    <t>Felony assault</t>
  </si>
  <si>
    <t>Homicide offenses</t>
  </si>
  <si>
    <t>Felony sexual assault</t>
  </si>
  <si>
    <t>Kidnapping</t>
  </si>
  <si>
    <t>Burglary</t>
  </si>
  <si>
    <t>Arson</t>
  </si>
  <si>
    <t>Robbery, grand larceny and stolen property offenses</t>
  </si>
  <si>
    <t>Felony violation of a court order</t>
  </si>
  <si>
    <t>Felony drug possession or sale</t>
  </si>
  <si>
    <t>Firearm or weapons possession</t>
  </si>
  <si>
    <t>Driving under the influence of alcohol</t>
  </si>
  <si>
    <t>Driving with suspended license</t>
  </si>
  <si>
    <t>Any misdemeanor not enumerated above</t>
  </si>
  <si>
    <t>Any felony not enumerated above</t>
  </si>
  <si>
    <t>Converted warrants**</t>
  </si>
  <si>
    <t xml:space="preserve">"The number of inmates admitted to the custody of the department of correction during the reporting period on pending criminal charges who were charged with offenses in the categories defined in subparagraphs a, b, and c of paragraph 11 of this subdivision."
</t>
  </si>
  <si>
    <t xml:space="preserve">Converted warrants† </t>
  </si>
  <si>
    <t>Other Offenses*</t>
  </si>
  <si>
    <t>*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</si>
  <si>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</si>
  <si>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</si>
  <si>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xml:space="preserve">
</t>
  </si>
  <si>
    <t>Length of City Sentence (days)</t>
  </si>
  <si>
    <t xml:space="preserve">* Due to DOC data structure, data is from the last Thursday of each calendar month in the reporting period, not the last Friday.
</t>
  </si>
  <si>
    <t xml:space="preserve">* Due to DOC data structure, data is from the last Thursday of each calendar month in the reporting period, not the last Friday.
**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</si>
  <si>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</si>
  <si>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
</t>
  </si>
  <si>
    <t>Crimes reported per 100,000 people**</t>
  </si>
  <si>
    <r>
      <t>70.02 Violent felonies reported per 100,000 people</t>
    </r>
    <r>
      <rPr>
        <b/>
        <sz val="12"/>
        <color theme="1"/>
        <rFont val="Calibri"/>
        <family val="2"/>
      </rPr>
      <t>†</t>
    </r>
  </si>
  <si>
    <t>Arrests for criminal offenses per 100,000 people</t>
  </si>
  <si>
    <t>Arrests for Class A felonies and 70.02 VFO per 100,000</t>
  </si>
  <si>
    <t>Misdemeanor trespass</t>
  </si>
  <si>
    <t>"The number of inmates admitted to the custody of the Department of Correction during the reporting period who had been sentenced to a definite sentence, the number held on pending criminal charges, and the number in any other category."</t>
  </si>
  <si>
    <t>Table 1: Average Daily Population of Individuals in DOC Custody for Q2 2016</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</si>
  <si>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</si>
  <si>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</si>
  <si>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</si>
  <si>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Number of Individuals Admitted 1/1/2016 through 6/30/2016</t>
  </si>
  <si>
    <t>Table 2: Number of Individuals Admitted to DOC Custody By Status for Q1 &amp; Q2 2016</t>
  </si>
  <si>
    <t>Table 5: Number of City-Sentenced Individuals Admitted to DOC Custody, By Length of Sentence, for Q1 &amp; Q2 2016</t>
  </si>
  <si>
    <t>Table 7: Number of Individuals, Admitted to DOC Custody, By Charge Severity for Q1 &amp; Q2 2016</t>
  </si>
  <si>
    <t>Table 9: Number of Individuals Admitted to DOC Custody, By Charge Type, for Q1 &amp; Q2 2016</t>
  </si>
  <si>
    <t>Table 11: Percentage Breakdown of Individuals in DOC Custody, By Charge Admitted, for Six Daily Snapshots</t>
  </si>
  <si>
    <t>Table 12: Number of Individuals Admitted to DOC Custody, By Charge, for Q1 &amp; Q2 2016</t>
  </si>
  <si>
    <t>Table 13: Number of Individuals Admitted to DOC Custody, By Bail Amount, for Q1 &amp; Q2 2016</t>
  </si>
  <si>
    <t xml:space="preserve">"Of the number of inmates in the custody of the department of correction on the last Friday* of each calendar month of the reporting period held on pending criminal charges, the percentage charged with offenses of the following type, including the attempt to commit any of such offense as defined in section 110 of the penal law:
(a) The following crimes as defined in the New York state penal law: (i) misdemeanor larceny as defined in sections 155.25, 140.35, and 165.40, (ii) misdemeanor drug possession as defined in section 220.03, (iii) misdemeanor assault as defined in sections 120.00, 120.14, 120.15, 121.11, and 265.01, (iv) misdemeanor harassment or violation of a court order as defined in sections 215.50 and 240.30, (v) misdemeanor theft of services as defined in section 165.15, (vi) misdemeanor trespass as defined in sections 140.10 and 140.15, (vii) misdemeanor criminal mischief or graffiti as defined in sections 145.00 and 145.60, (viii) misdemeanor sexual crimes as defined in sections 130.52, 130.55, and 135.60, (ix) misdemeanor resisting arrest or obstructing governmental administration as defined in sections 205.30 and 195.05, (x) misdemeanor marijuana possession as defined in sections 221.10 and 221.40, (xi) felony vehicular assault or vehicular manslaughter as defined in sections 120.03, 120.04, 120.04-a, 120.20, 120.25, 125.12, 125.13, and 125.14, (xii) felony assault as defined in sections 120.05, 120.06, 120.07, 120.08, 120.09, 120.10, 120.11, 120.12, and 120.13, (xiii) homicide offenses as defined in sections 125.10, 125.11, 125.15, 125.20, 125.21, 125.22, 125.25, 125.26, and 125.27, (xiv) felony sexual assault as defined in sections 130.25, 130.30, 130.35, 130.40, 130.45, 130.50, 130.53, 130.65, 130.65a, 130.66, 130.67, 130.70, 130.75, 130.80, 130.90, 130.91, 130.95, and 130.96, (xv) kidnapping as defined in sections 135.10, 135.20, and 135.25, (xvi) burglary as defined in sections 140.20, 140.25, and 140.30, (xvii) arson as defined in sections 150.05, 150.10, 150.15, and 150.20, (xviii) robbery, grand larceny, and stolen property offenses as defined in sections 155.30, 155,35, 155.40, 155.42, 160.05, 160.10, 160.15, 165.45, 165.50, 165.52, and 165.54, (xix) felony violation of a court order as defined in sections 215.51 and 215.52, (xx) felony drug possession or sale as defined in sections 220.06, 220.09, 220.16, 220.18, 220.21, 220.31, 220.34, 220.39, 220.41, 220.43, and 220.44, (xxii) firearm or weapons possession as defined in sections 265.01-A, 265.01-B, 265.02, 265.03, 265.04, 265.08, 265.09, 265.11, 265.12, 265.13, 265.14, 265.16, and 265.19.
(b) The following crimes as defined in the New York state vehicle and traffic law: (i) driving under the influence of alcohol as defined in section 1192, (ii) driving with a suspended license as defined in section 511.
(c) The following categories of offense: (i) any violation or non-criminal offense, (ii) any misdemeanor not specifically enumerated in this paragraph, (iii) any felony not specifically enumerated in this paragraph."
</t>
  </si>
  <si>
    <t>$1**</t>
  </si>
  <si>
    <t>* Defendants with no bail set are those with remands in all of their cases. Bail figures indicate any individual admitted with bail set on a case; bail may not be the sole reason for the detention.
** $1 bail is used to account for time spent in jail by a defendant who is already in jail for another case or hold.</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</si>
  <si>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</si>
  <si>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</si>
  <si>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</si>
  <si>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</si>
  <si>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</si>
  <si>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 Other category includes but is not limited to state-sentenced population awaiting transfer, technical parole violators, court ordered, state inmates testifying at NYC trials, etc.</t>
  </si>
  <si>
    <t xml:space="preserve">* Due to DOC data structure, data is from the last Thursday of each calendar month in the reporting period, not the last Friday.
** Other category includes but is not limited to state-sentenced population awaiting transfer,  technical parole violators, court ordered, state inmates testifying at NYC trials, etc.
</t>
  </si>
  <si>
    <r>
      <rPr>
        <sz val="20"/>
        <color theme="1"/>
        <rFont val="Franklin Gothic Demi Cond"/>
        <family val="2"/>
      </rPr>
      <t xml:space="preserve">Local Law 86: Quarterly and Semi-Annual Reporting of Individuals in DOC Custody
</t>
    </r>
    <r>
      <rPr>
        <sz val="16"/>
        <color theme="1"/>
        <rFont val="Franklin Gothic Book"/>
        <family val="2"/>
      </rPr>
      <t>Second Quarter, 2016</t>
    </r>
    <r>
      <rPr>
        <sz val="11"/>
        <color theme="1"/>
        <rFont val="Franklin Gothic Book"/>
        <family val="2"/>
      </rPr>
      <t xml:space="preserve">
Numbers are generated by the Department of Correction and New York Police Department and are reported to, and compiled by, the Mayor's Office of Criminal Justice. Charts 1, 3, 14, and 15 are reported on a quarterly basis, and charts 2, 4-13, and 16 are reported semi-annually.
</t>
    </r>
    <r>
      <rPr>
        <sz val="11"/>
        <color theme="1"/>
        <rFont val="Franklin Gothic Demi Cond"/>
        <family val="2"/>
      </rPr>
      <t>DOC population data is reported in two different formats:</t>
    </r>
    <r>
      <rPr>
        <sz val="11"/>
        <color theme="1"/>
        <rFont val="Franklin Gothic Book"/>
        <family val="2"/>
      </rPr>
      <t xml:space="preserve">
</t>
    </r>
    <r>
      <rPr>
        <u/>
        <sz val="11"/>
        <color theme="1"/>
        <rFont val="Franklin Gothic Book"/>
        <family val="2"/>
      </rPr>
      <t>Snapshot</t>
    </r>
    <r>
      <rPr>
        <sz val="11"/>
        <color theme="1"/>
        <rFont val="Franklin Gothic Book"/>
        <family val="2"/>
      </rPr>
      <t xml:space="preserve">: the population of individuals in DOC custody on a given day
</t>
    </r>
    <r>
      <rPr>
        <u/>
        <sz val="11"/>
        <color theme="1"/>
        <rFont val="Franklin Gothic Book"/>
        <family val="2"/>
      </rPr>
      <t>Admissions</t>
    </r>
    <r>
      <rPr>
        <sz val="11"/>
        <color theme="1"/>
        <rFont val="Franklin Gothic Book"/>
        <family val="2"/>
      </rPr>
      <t xml:space="preserve">: a cumulative measure of individuals admitted to DOC custody over time
</t>
    </r>
    <r>
      <rPr>
        <sz val="11"/>
        <color theme="1"/>
        <rFont val="Franklin Gothic Demi Cond"/>
        <family val="2"/>
      </rPr>
      <t xml:space="preserve">
The 16  charts included in this report adhere to the following format: </t>
    </r>
    <r>
      <rPr>
        <sz val="11"/>
        <color theme="1"/>
        <rFont val="Calibri"/>
        <family val="2"/>
        <scheme val="minor"/>
      </rPr>
      <t xml:space="preserve">
</t>
    </r>
    <r>
      <rPr>
        <sz val="20"/>
        <color theme="1"/>
        <rFont val="Franklin Gothic Demi Cond"/>
        <family val="2"/>
      </rPr>
      <t>Table Number: Title</t>
    </r>
    <r>
      <rPr>
        <sz val="11"/>
        <color theme="1"/>
        <rFont val="Calibri"/>
        <family val="2"/>
        <scheme val="minor"/>
      </rPr>
      <t xml:space="preserve">
"</t>
    </r>
    <r>
      <rPr>
        <sz val="11"/>
        <color theme="1"/>
        <rFont val="Franklin Gothic Book"/>
        <family val="2"/>
      </rPr>
      <t>Language from Local Law 86 Requesting This Information"</t>
    </r>
    <r>
      <rPr>
        <sz val="11"/>
        <color theme="1"/>
        <rFont val="Calibri"/>
        <family val="2"/>
        <scheme val="minor"/>
      </rPr>
      <t xml:space="preserve">
</t>
    </r>
    <r>
      <rPr>
        <sz val="11"/>
        <color theme="1"/>
        <rFont val="Franklin Gothic Book"/>
        <family val="2"/>
      </rPr>
      <t xml:space="preserve">[Chart with any needed notes of clarification]
</t>
    </r>
  </si>
  <si>
    <t>Table 4: Percentage of Individuals in DOC Custody Remanded without Bail from Six Daily Snapshots</t>
  </si>
  <si>
    <t>Table 6: Percentage Breakdown of Individuals in DOC Custody, By City Sentence Length, from Six Daily Snapshots</t>
  </si>
  <si>
    <t>Table 8: Percentage Breakdown of Individuals in DOC Custody, By Charge Severity, from Six Daily Snapshots</t>
  </si>
  <si>
    <t>Table 10: Percentage Breakdown of Individuals in DOC Custody, By Charge Type, from Six Daily Snapshots</t>
  </si>
  <si>
    <t>Table 14: Percentage Breakdown of Bail Amounts Set for Pretrial Defendants in DOC Custody on Three Daily Snapshots</t>
  </si>
  <si>
    <t>Table 16: Reported Crimes and Arrests Per Capita By Borough for Q1 &amp; Q2 2016</t>
  </si>
  <si>
    <t>Table 15: Percentage Breakdown of Time in Custody for Pretrial Defendants in DOC Custody, Snapshot on the Final Day of Q2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</si>
</sst>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0.0%"/>
  </numFmts>
  <fonts count="20" x14ac:knownFonts="1">
    <font>
      <sz val="11"/>
      <color theme="1"/>
      <name val="Calibri"/>
      <family val="2"/>
      <scheme val="minor"/>
    </font>
    <font>
      <b/>
      <sz val="12"/>
      <color theme="1"/>
      <name val="Calibri"/>
      <family val="2"/>
      <scheme val="minor"/>
    </font>
    <font>
      <b/>
      <u/>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sz val="12"/>
      <color theme="1"/>
      <name val="Franklin Gothic Book"/>
      <family val="2"/>
    </font>
    <font>
      <b/>
      <sz val="12"/>
      <color theme="1"/>
      <name val="Calibri"/>
      <family val="2"/>
    </font>
    <font>
      <sz val="9"/>
      <color theme="1"/>
      <name val="Calibri"/>
      <family val="2"/>
    </font>
    <font>
      <i/>
      <sz val="9"/>
      <name val="Franklin Gothic Book"/>
      <family val="2"/>
    </font>
    <font>
      <sz val="11"/>
      <color rgb="FF1F497D"/>
      <name val="Calibri"/>
      <family val="2"/>
      <scheme val="minor"/>
    </font>
    <font>
      <sz val="11"/>
      <color theme="1"/>
      <name val="Calibri"/>
      <family val="2"/>
    </font>
    <font>
      <sz val="11"/>
      <color theme="1"/>
      <name val="Franklin Gothic Demi Cond"/>
      <family val="2"/>
    </font>
    <font>
      <u/>
      <sz val="11"/>
      <color theme="1"/>
      <name val="Franklin Gothic Book"/>
      <family val="2"/>
    </font>
    <font>
      <sz val="16"/>
      <color theme="1"/>
      <name val="Franklin Gothic Book"/>
      <family val="2"/>
    </font>
    <font>
      <i/>
      <sz val="11"/>
      <color theme="1" tint="0.249977111117893"/>
      <name val="Franklin Gothic Book"/>
      <family val="2"/>
    </font>
    <font>
      <i/>
      <sz val="12"/>
      <color theme="1" tint="0.249977111117893"/>
      <name val="Franklin Gothic Book"/>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45">
    <xf numFmtId="0" fontId="0" fillId="0" borderId="0" xfId="0"/>
    <xf numFmtId="0" fontId="1" fillId="0" borderId="0" xfId="0" applyFont="1" applyAlignment="1">
      <alignment horizontal="right"/>
    </xf>
    <xf numFmtId="0" fontId="2" fillId="0" borderId="0" xfId="0" applyFont="1"/>
    <xf numFmtId="0" fontId="4" fillId="0" borderId="0" xfId="0" applyFont="1"/>
    <xf numFmtId="0" fontId="4" fillId="0" borderId="3" xfId="0" applyFont="1" applyBorder="1"/>
    <xf numFmtId="0" fontId="4" fillId="0" borderId="1" xfId="0" applyFont="1" applyBorder="1"/>
    <xf numFmtId="1" fontId="4" fillId="0" borderId="1" xfId="0" applyNumberFormat="1" applyFont="1" applyBorder="1"/>
    <xf numFmtId="0" fontId="6" fillId="0" borderId="1" xfId="0" applyFont="1" applyBorder="1"/>
    <xf numFmtId="0" fontId="4" fillId="0" borderId="5" xfId="0" applyFont="1" applyBorder="1"/>
    <xf numFmtId="0" fontId="5" fillId="0" borderId="2" xfId="0" applyFont="1" applyBorder="1"/>
    <xf numFmtId="0" fontId="6" fillId="0" borderId="0" xfId="0" applyFont="1" applyAlignment="1">
      <alignment horizontal="right"/>
    </xf>
    <xf numFmtId="0" fontId="9" fillId="0" borderId="0" xfId="0" applyFont="1"/>
    <xf numFmtId="164" fontId="5" fillId="0" borderId="2" xfId="0" applyNumberFormat="1" applyFont="1" applyBorder="1" applyAlignment="1">
      <alignment horizontal="center"/>
    </xf>
    <xf numFmtId="3" fontId="8" fillId="0" borderId="2" xfId="0" applyNumberFormat="1" applyFont="1" applyBorder="1" applyAlignment="1">
      <alignment wrapText="1"/>
    </xf>
    <xf numFmtId="3" fontId="8" fillId="0" borderId="2" xfId="0" applyNumberFormat="1" applyFont="1" applyBorder="1" applyAlignment="1">
      <alignment vertical="center" wrapText="1"/>
    </xf>
    <xf numFmtId="0" fontId="0" fillId="0" borderId="0" xfId="0"/>
    <xf numFmtId="0" fontId="4" fillId="2" borderId="8" xfId="0" applyFont="1" applyFill="1" applyBorder="1"/>
    <xf numFmtId="0" fontId="4" fillId="0" borderId="6" xfId="0" applyFont="1" applyBorder="1" applyAlignment="1">
      <alignment horizontal="left"/>
    </xf>
    <xf numFmtId="0" fontId="13" fillId="0" borderId="0" xfId="0" applyFont="1" applyAlignment="1">
      <alignment vertical="center"/>
    </xf>
    <xf numFmtId="1" fontId="4" fillId="0" borderId="5" xfId="0" applyNumberFormat="1" applyFont="1" applyBorder="1"/>
    <xf numFmtId="1" fontId="4" fillId="2" borderId="8" xfId="0" applyNumberFormat="1" applyFont="1" applyFill="1" applyBorder="1"/>
    <xf numFmtId="0" fontId="0" fillId="0" borderId="0" xfId="0" applyAlignment="1"/>
    <xf numFmtId="3" fontId="8" fillId="0" borderId="2" xfId="0" applyNumberFormat="1" applyFont="1" applyBorder="1" applyAlignment="1">
      <alignment horizontal="center" wrapText="1"/>
    </xf>
    <xf numFmtId="0" fontId="5" fillId="0" borderId="2" xfId="0" applyFont="1" applyBorder="1" applyAlignment="1">
      <alignment horizontal="center"/>
    </xf>
    <xf numFmtId="0" fontId="5" fillId="0" borderId="5" xfId="0" applyFont="1" applyBorder="1" applyAlignment="1"/>
    <xf numFmtId="49" fontId="4" fillId="3" borderId="6" xfId="0" applyNumberFormat="1" applyFont="1" applyFill="1" applyBorder="1" applyAlignment="1">
      <alignment horizontal="left"/>
    </xf>
    <xf numFmtId="0" fontId="4" fillId="3" borderId="6" xfId="0" applyFont="1" applyFill="1" applyBorder="1" applyAlignment="1">
      <alignment horizontal="right"/>
    </xf>
    <xf numFmtId="49" fontId="4" fillId="3" borderId="1" xfId="0" applyNumberFormat="1" applyFont="1" applyFill="1" applyBorder="1" applyAlignment="1">
      <alignment horizontal="left"/>
    </xf>
    <xf numFmtId="0" fontId="4" fillId="3" borderId="1" xfId="0" applyFont="1" applyFill="1" applyBorder="1" applyAlignment="1">
      <alignment horizontal="right"/>
    </xf>
    <xf numFmtId="49" fontId="4" fillId="3" borderId="5" xfId="0" applyNumberFormat="1" applyFont="1" applyFill="1" applyBorder="1" applyAlignment="1">
      <alignment horizontal="left"/>
    </xf>
    <xf numFmtId="0" fontId="4" fillId="2" borderId="8" xfId="0" applyFont="1" applyFill="1" applyBorder="1" applyAlignment="1">
      <alignment horizontal="right"/>
    </xf>
    <xf numFmtId="0" fontId="8" fillId="0" borderId="10" xfId="0" applyFont="1" applyBorder="1" applyAlignment="1">
      <alignment horizontal="center"/>
    </xf>
    <xf numFmtId="0" fontId="4" fillId="3" borderId="11" xfId="0" applyFont="1" applyFill="1" applyBorder="1" applyAlignment="1">
      <alignment horizontal="right"/>
    </xf>
    <xf numFmtId="0" fontId="4" fillId="3" borderId="4" xfId="0" applyFont="1" applyFill="1" applyBorder="1" applyAlignment="1">
      <alignment horizontal="right"/>
    </xf>
    <xf numFmtId="0" fontId="4" fillId="2" borderId="13" xfId="0" applyFont="1" applyFill="1" applyBorder="1" applyAlignment="1">
      <alignment horizontal="right"/>
    </xf>
    <xf numFmtId="0" fontId="5" fillId="2" borderId="14" xfId="0" applyFont="1" applyFill="1" applyBorder="1" applyAlignment="1">
      <alignment horizontal="center"/>
    </xf>
    <xf numFmtId="0" fontId="4" fillId="2" borderId="15" xfId="0" applyFont="1" applyFill="1" applyBorder="1" applyAlignment="1">
      <alignment horizontal="right"/>
    </xf>
    <xf numFmtId="0" fontId="4" fillId="2" borderId="9"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49" fontId="4" fillId="3" borderId="3" xfId="0" applyNumberFormat="1" applyFont="1" applyFill="1" applyBorder="1" applyAlignment="1">
      <alignment horizontal="left"/>
    </xf>
    <xf numFmtId="0" fontId="4" fillId="3" borderId="3" xfId="0" applyFont="1" applyFill="1" applyBorder="1" applyAlignment="1">
      <alignment horizontal="right"/>
    </xf>
    <xf numFmtId="0" fontId="4" fillId="3" borderId="19" xfId="0" applyFont="1" applyFill="1" applyBorder="1" applyAlignment="1">
      <alignment horizontal="right"/>
    </xf>
    <xf numFmtId="0" fontId="4" fillId="2" borderId="21" xfId="0" applyFont="1" applyFill="1" applyBorder="1" applyAlignment="1">
      <alignment horizontal="right"/>
    </xf>
    <xf numFmtId="49" fontId="4" fillId="3" borderId="18" xfId="0" applyNumberFormat="1" applyFont="1" applyFill="1" applyBorder="1" applyAlignment="1">
      <alignment horizontal="left"/>
    </xf>
    <xf numFmtId="0" fontId="6" fillId="2" borderId="8" xfId="0" applyFont="1" applyFill="1" applyBorder="1"/>
    <xf numFmtId="49" fontId="4" fillId="3" borderId="8" xfId="0" applyNumberFormat="1" applyFont="1" applyFill="1" applyBorder="1" applyAlignment="1">
      <alignment horizontal="left"/>
    </xf>
    <xf numFmtId="6" fontId="4" fillId="0" borderId="6" xfId="0" applyNumberFormat="1" applyFont="1" applyBorder="1" applyAlignment="1">
      <alignment horizontal="left"/>
    </xf>
    <xf numFmtId="0" fontId="5" fillId="0" borderId="2" xfId="0" applyFont="1" applyBorder="1" applyAlignment="1">
      <alignment wrapText="1"/>
    </xf>
    <xf numFmtId="0" fontId="5" fillId="0" borderId="2" xfId="0" applyFont="1" applyBorder="1" applyAlignment="1"/>
    <xf numFmtId="0" fontId="4" fillId="0" borderId="3" xfId="0" applyFont="1" applyBorder="1" applyAlignment="1">
      <alignment horizontal="left"/>
    </xf>
    <xf numFmtId="0" fontId="4" fillId="0" borderId="1" xfId="0" applyFont="1" applyBorder="1" applyAlignment="1">
      <alignment horizontal="left"/>
    </xf>
    <xf numFmtId="1" fontId="4" fillId="0" borderId="18" xfId="0" applyNumberFormat="1" applyFont="1" applyBorder="1"/>
    <xf numFmtId="0" fontId="5" fillId="0" borderId="2" xfId="0" applyFont="1" applyFill="1" applyBorder="1"/>
    <xf numFmtId="164" fontId="5" fillId="0" borderId="2" xfId="0" applyNumberFormat="1" applyFont="1" applyFill="1" applyBorder="1" applyAlignment="1">
      <alignment horizontal="center"/>
    </xf>
    <xf numFmtId="0" fontId="4" fillId="0" borderId="3" xfId="0" applyFont="1" applyFill="1" applyBorder="1"/>
    <xf numFmtId="1" fontId="4" fillId="0" borderId="6" xfId="0" applyNumberFormat="1" applyFont="1" applyBorder="1" applyAlignment="1">
      <alignment wrapText="1"/>
    </xf>
    <xf numFmtId="1" fontId="4" fillId="0" borderId="1" xfId="0" applyNumberFormat="1" applyFont="1" applyBorder="1" applyAlignment="1">
      <alignment wrapText="1"/>
    </xf>
    <xf numFmtId="3" fontId="8" fillId="0" borderId="2" xfId="0" applyNumberFormat="1" applyFont="1" applyFill="1" applyBorder="1" applyAlignment="1">
      <alignment horizontal="center" wrapText="1"/>
    </xf>
    <xf numFmtId="0" fontId="5" fillId="0" borderId="2" xfId="0" applyFont="1" applyFill="1" applyBorder="1" applyAlignment="1">
      <alignment horizontal="center"/>
    </xf>
    <xf numFmtId="0" fontId="8" fillId="0" borderId="10" xfId="0" applyFont="1" applyFill="1" applyBorder="1" applyAlignment="1">
      <alignment horizontal="center"/>
    </xf>
    <xf numFmtId="49" fontId="4" fillId="0" borderId="6" xfId="0" applyNumberFormat="1" applyFont="1" applyFill="1" applyBorder="1" applyAlignment="1">
      <alignment horizontal="left"/>
    </xf>
    <xf numFmtId="0" fontId="4" fillId="0" borderId="6" xfId="0" applyFont="1" applyFill="1" applyBorder="1" applyAlignment="1">
      <alignment horizontal="right"/>
    </xf>
    <xf numFmtId="0" fontId="4" fillId="0" borderId="11" xfId="0" applyFont="1" applyFill="1" applyBorder="1" applyAlignment="1">
      <alignment horizontal="right"/>
    </xf>
    <xf numFmtId="49" fontId="4" fillId="0" borderId="1" xfId="0" applyNumberFormat="1" applyFont="1" applyFill="1" applyBorder="1" applyAlignment="1">
      <alignment horizontal="left"/>
    </xf>
    <xf numFmtId="0" fontId="4" fillId="0" borderId="1" xfId="0" applyFont="1" applyFill="1" applyBorder="1" applyAlignment="1">
      <alignment horizontal="right"/>
    </xf>
    <xf numFmtId="0" fontId="4" fillId="0" borderId="4" xfId="0" applyFont="1" applyFill="1" applyBorder="1" applyAlignment="1">
      <alignment horizontal="right"/>
    </xf>
    <xf numFmtId="49" fontId="4" fillId="0" borderId="5" xfId="0" applyNumberFormat="1" applyFont="1" applyFill="1" applyBorder="1" applyAlignment="1">
      <alignment horizontal="left"/>
    </xf>
    <xf numFmtId="0" fontId="4" fillId="0" borderId="5" xfId="0" applyFont="1" applyFill="1" applyBorder="1" applyAlignment="1">
      <alignment horizontal="right"/>
    </xf>
    <xf numFmtId="0" fontId="4" fillId="0" borderId="12" xfId="0" applyFont="1" applyFill="1" applyBorder="1" applyAlignment="1">
      <alignment horizontal="right"/>
    </xf>
    <xf numFmtId="0" fontId="5" fillId="2" borderId="2" xfId="0" applyFont="1" applyFill="1" applyBorder="1"/>
    <xf numFmtId="1" fontId="8" fillId="2" borderId="2" xfId="0" applyNumberFormat="1" applyFont="1" applyFill="1" applyBorder="1"/>
    <xf numFmtId="1" fontId="4" fillId="0" borderId="6" xfId="0" applyNumberFormat="1" applyFont="1" applyBorder="1"/>
    <xf numFmtId="0" fontId="4" fillId="0" borderId="3" xfId="0" applyFont="1" applyBorder="1" applyAlignment="1">
      <alignment horizontal="right"/>
    </xf>
    <xf numFmtId="0" fontId="4" fillId="0" borderId="1" xfId="0" applyFont="1" applyBorder="1" applyAlignment="1">
      <alignment horizontal="right"/>
    </xf>
    <xf numFmtId="0" fontId="4" fillId="0" borderId="5" xfId="0" applyFont="1" applyBorder="1" applyAlignment="1">
      <alignment horizontal="right"/>
    </xf>
    <xf numFmtId="9" fontId="4" fillId="0" borderId="3" xfId="0" applyNumberFormat="1" applyFont="1" applyFill="1" applyBorder="1" applyAlignment="1">
      <alignment horizontal="right"/>
    </xf>
    <xf numFmtId="9" fontId="4" fillId="0" borderId="6" xfId="0" applyNumberFormat="1" applyFont="1" applyBorder="1" applyAlignment="1">
      <alignment horizontal="right"/>
    </xf>
    <xf numFmtId="9" fontId="4" fillId="0" borderId="1" xfId="0" applyNumberFormat="1" applyFont="1" applyBorder="1" applyAlignment="1">
      <alignment horizontal="right"/>
    </xf>
    <xf numFmtId="9" fontId="4" fillId="0" borderId="18" xfId="0" applyNumberFormat="1" applyFont="1" applyBorder="1" applyAlignment="1">
      <alignment horizontal="right"/>
    </xf>
    <xf numFmtId="9" fontId="4" fillId="2" borderId="8" xfId="0" applyNumberFormat="1" applyFont="1" applyFill="1" applyBorder="1" applyAlignment="1">
      <alignment horizontal="right"/>
    </xf>
    <xf numFmtId="165" fontId="4" fillId="0" borderId="1" xfId="0" applyNumberFormat="1" applyFont="1" applyBorder="1" applyAlignment="1">
      <alignment horizontal="right"/>
    </xf>
    <xf numFmtId="0" fontId="4" fillId="3" borderId="8" xfId="0" applyFont="1" applyFill="1" applyBorder="1" applyAlignment="1"/>
    <xf numFmtId="0" fontId="4" fillId="3" borderId="13" xfId="0" applyFont="1" applyFill="1" applyBorder="1" applyAlignment="1"/>
    <xf numFmtId="0" fontId="4" fillId="3" borderId="1" xfId="0" applyFont="1" applyFill="1" applyBorder="1" applyAlignment="1"/>
    <xf numFmtId="0" fontId="4" fillId="3" borderId="4" xfId="0" applyFont="1" applyFill="1" applyBorder="1" applyAlignment="1"/>
    <xf numFmtId="0" fontId="4" fillId="3" borderId="18" xfId="0" applyFont="1" applyFill="1" applyBorder="1" applyAlignment="1"/>
    <xf numFmtId="0" fontId="4" fillId="3" borderId="22" xfId="0" applyFont="1" applyFill="1" applyBorder="1" applyAlignment="1"/>
    <xf numFmtId="0" fontId="4" fillId="2" borderId="8" xfId="0" applyFont="1" applyFill="1" applyBorder="1" applyAlignment="1"/>
    <xf numFmtId="0" fontId="4" fillId="2" borderId="13" xfId="0" applyFont="1" applyFill="1" applyBorder="1" applyAlignment="1"/>
    <xf numFmtId="9" fontId="4" fillId="0" borderId="8" xfId="0" applyNumberFormat="1" applyFont="1" applyBorder="1" applyAlignment="1">
      <alignment horizontal="right"/>
    </xf>
    <xf numFmtId="9" fontId="4" fillId="0" borderId="3" xfId="0" applyNumberFormat="1" applyFont="1" applyBorder="1" applyAlignment="1">
      <alignment horizontal="right"/>
    </xf>
    <xf numFmtId="165" fontId="4" fillId="0" borderId="3" xfId="0" applyNumberFormat="1" applyFont="1" applyBorder="1" applyAlignment="1">
      <alignment horizontal="right"/>
    </xf>
    <xf numFmtId="165" fontId="4" fillId="0" borderId="6" xfId="0" applyNumberFormat="1" applyFont="1" applyBorder="1" applyAlignment="1">
      <alignment horizontal="right"/>
    </xf>
    <xf numFmtId="9" fontId="4" fillId="0" borderId="5" xfId="0" applyNumberFormat="1" applyFont="1" applyBorder="1" applyAlignment="1">
      <alignment horizontal="right"/>
    </xf>
    <xf numFmtId="0" fontId="4" fillId="0" borderId="31" xfId="0" applyFont="1" applyBorder="1" applyAlignment="1">
      <alignment horizontal="left"/>
    </xf>
    <xf numFmtId="0" fontId="4" fillId="3" borderId="31" xfId="0" applyFont="1" applyFill="1" applyBorder="1" applyAlignment="1"/>
    <xf numFmtId="0" fontId="4" fillId="3" borderId="32" xfId="0" applyFont="1" applyFill="1" applyBorder="1" applyAlignment="1"/>
    <xf numFmtId="0" fontId="5" fillId="2" borderId="33" xfId="0" applyFont="1" applyFill="1" applyBorder="1" applyAlignment="1"/>
    <xf numFmtId="0" fontId="5" fillId="2" borderId="20" xfId="0" applyFont="1" applyFill="1" applyBorder="1" applyAlignment="1"/>
    <xf numFmtId="0" fontId="5" fillId="2" borderId="17" xfId="0" applyFont="1" applyFill="1" applyBorder="1" applyAlignment="1"/>
    <xf numFmtId="0" fontId="4" fillId="0" borderId="34" xfId="0" applyFont="1" applyBorder="1" applyAlignment="1">
      <alignment horizontal="left"/>
    </xf>
    <xf numFmtId="9" fontId="4" fillId="0" borderId="34" xfId="0" applyNumberFormat="1" applyFont="1" applyBorder="1" applyAlignment="1">
      <alignment horizontal="right"/>
    </xf>
    <xf numFmtId="0" fontId="18" fillId="0" borderId="3" xfId="0" applyFont="1" applyBorder="1" applyAlignment="1">
      <alignment horizontal="left" indent="3"/>
    </xf>
    <xf numFmtId="165" fontId="18" fillId="0" borderId="3" xfId="0" applyNumberFormat="1" applyFont="1" applyBorder="1" applyAlignment="1">
      <alignment horizontal="right"/>
    </xf>
    <xf numFmtId="0" fontId="18" fillId="0" borderId="1" xfId="0" applyFont="1" applyBorder="1" applyAlignment="1">
      <alignment horizontal="left" indent="3"/>
    </xf>
    <xf numFmtId="0" fontId="18" fillId="0" borderId="5" xfId="0" applyFont="1" applyBorder="1" applyAlignment="1">
      <alignment horizontal="left" indent="3"/>
    </xf>
    <xf numFmtId="165" fontId="18" fillId="0" borderId="7" xfId="0" applyNumberFormat="1" applyFont="1" applyBorder="1" applyAlignment="1">
      <alignment horizontal="right"/>
    </xf>
    <xf numFmtId="3" fontId="19" fillId="0" borderId="3" xfId="0" applyNumberFormat="1" applyFont="1" applyBorder="1" applyAlignment="1">
      <alignment wrapText="1"/>
    </xf>
    <xf numFmtId="0" fontId="18" fillId="0" borderId="3" xfId="0" applyFont="1" applyBorder="1" applyAlignment="1"/>
    <xf numFmtId="0" fontId="19" fillId="0" borderId="19" xfId="0" applyFont="1" applyBorder="1" applyAlignment="1"/>
    <xf numFmtId="3" fontId="18" fillId="0" borderId="8" xfId="0" applyNumberFormat="1" applyFont="1" applyFill="1" applyBorder="1" applyAlignment="1"/>
    <xf numFmtId="3" fontId="19" fillId="0" borderId="1" xfId="0" applyNumberFormat="1" applyFont="1" applyBorder="1" applyAlignment="1">
      <alignment wrapText="1"/>
    </xf>
    <xf numFmtId="0" fontId="18" fillId="0" borderId="1" xfId="0" applyFont="1" applyBorder="1" applyAlignment="1"/>
    <xf numFmtId="0" fontId="19" fillId="0" borderId="4" xfId="0" applyFont="1" applyBorder="1" applyAlignment="1"/>
    <xf numFmtId="3" fontId="18" fillId="0" borderId="1" xfId="0" applyNumberFormat="1" applyFont="1" applyFill="1" applyBorder="1" applyAlignment="1"/>
    <xf numFmtId="49" fontId="18" fillId="3" borderId="1" xfId="0" applyNumberFormat="1" applyFont="1" applyFill="1" applyBorder="1" applyAlignment="1">
      <alignment horizontal="left" indent="3"/>
    </xf>
    <xf numFmtId="0" fontId="18" fillId="3" borderId="1" xfId="0" applyFont="1" applyFill="1" applyBorder="1" applyAlignment="1"/>
    <xf numFmtId="0" fontId="18" fillId="3" borderId="4" xfId="0" applyFont="1" applyFill="1" applyBorder="1" applyAlignment="1"/>
    <xf numFmtId="0" fontId="18" fillId="0" borderId="1" xfId="0" applyFont="1" applyFill="1" applyBorder="1" applyAlignment="1"/>
    <xf numFmtId="49" fontId="18" fillId="3" borderId="5" xfId="0" applyNumberFormat="1" applyFont="1" applyFill="1" applyBorder="1" applyAlignment="1">
      <alignment horizontal="left" indent="3"/>
    </xf>
    <xf numFmtId="0" fontId="18" fillId="3" borderId="5" xfId="0" applyFont="1" applyFill="1" applyBorder="1" applyAlignment="1"/>
    <xf numFmtId="0" fontId="18" fillId="3" borderId="12" xfId="0" applyFont="1" applyFill="1" applyBorder="1" applyAlignment="1"/>
    <xf numFmtId="0" fontId="18" fillId="0" borderId="18" xfId="0" applyFont="1" applyFill="1" applyBorder="1" applyAlignment="1"/>
    <xf numFmtId="0" fontId="0" fillId="0" borderId="23" xfId="0" applyBorder="1" applyAlignment="1">
      <alignment horizontal="center" vertical="top" wrapText="1"/>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0"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3" fontId="8"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3" fontId="8" fillId="0" borderId="1" xfId="0" applyNumberFormat="1" applyFont="1" applyBorder="1" applyAlignment="1">
      <alignment horizontal="center" wrapText="1"/>
    </xf>
    <xf numFmtId="0" fontId="12" fillId="0" borderId="0" xfId="0" applyFont="1" applyAlignment="1">
      <alignment horizontal="left" wrapText="1"/>
    </xf>
    <xf numFmtId="0" fontId="1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workbookViewId="0">
      <selection activeCell="S17" sqref="S17"/>
    </sheetView>
  </sheetViews>
  <sheetFormatPr defaultRowHeight="15" x14ac:dyDescent="0.25"/>
  <cols>
    <col min="1" max="1" width="9.140625" style="15"/>
  </cols>
  <sheetData>
    <row r="1" spans="2:12" s="15" customFormat="1" ht="15.75" thickBot="1" x14ac:dyDescent="0.3"/>
    <row r="2" spans="2:12" x14ac:dyDescent="0.25">
      <c r="B2" s="124" t="s">
        <v>143</v>
      </c>
      <c r="C2" s="125"/>
      <c r="D2" s="125"/>
      <c r="E2" s="125"/>
      <c r="F2" s="125"/>
      <c r="G2" s="125"/>
      <c r="H2" s="125"/>
      <c r="I2" s="125"/>
      <c r="J2" s="125"/>
      <c r="K2" s="125"/>
      <c r="L2" s="126"/>
    </row>
    <row r="3" spans="2:12" x14ac:dyDescent="0.25">
      <c r="B3" s="127"/>
      <c r="C3" s="128"/>
      <c r="D3" s="128"/>
      <c r="E3" s="128"/>
      <c r="F3" s="128"/>
      <c r="G3" s="128"/>
      <c r="H3" s="128"/>
      <c r="I3" s="128"/>
      <c r="J3" s="128"/>
      <c r="K3" s="128"/>
      <c r="L3" s="129"/>
    </row>
    <row r="4" spans="2:12" x14ac:dyDescent="0.25">
      <c r="B4" s="127"/>
      <c r="C4" s="128"/>
      <c r="D4" s="128"/>
      <c r="E4" s="128"/>
      <c r="F4" s="128"/>
      <c r="G4" s="128"/>
      <c r="H4" s="128"/>
      <c r="I4" s="128"/>
      <c r="J4" s="128"/>
      <c r="K4" s="128"/>
      <c r="L4" s="129"/>
    </row>
    <row r="5" spans="2:12" x14ac:dyDescent="0.25">
      <c r="B5" s="127"/>
      <c r="C5" s="128"/>
      <c r="D5" s="128"/>
      <c r="E5" s="128"/>
      <c r="F5" s="128"/>
      <c r="G5" s="128"/>
      <c r="H5" s="128"/>
      <c r="I5" s="128"/>
      <c r="J5" s="128"/>
      <c r="K5" s="128"/>
      <c r="L5" s="129"/>
    </row>
    <row r="6" spans="2:12" x14ac:dyDescent="0.25">
      <c r="B6" s="127"/>
      <c r="C6" s="128"/>
      <c r="D6" s="128"/>
      <c r="E6" s="128"/>
      <c r="F6" s="128"/>
      <c r="G6" s="128"/>
      <c r="H6" s="128"/>
      <c r="I6" s="128"/>
      <c r="J6" s="128"/>
      <c r="K6" s="128"/>
      <c r="L6" s="129"/>
    </row>
    <row r="7" spans="2:12" x14ac:dyDescent="0.25">
      <c r="B7" s="127"/>
      <c r="C7" s="128"/>
      <c r="D7" s="128"/>
      <c r="E7" s="128"/>
      <c r="F7" s="128"/>
      <c r="G7" s="128"/>
      <c r="H7" s="128"/>
      <c r="I7" s="128"/>
      <c r="J7" s="128"/>
      <c r="K7" s="128"/>
      <c r="L7" s="129"/>
    </row>
    <row r="8" spans="2:12" x14ac:dyDescent="0.25">
      <c r="B8" s="127"/>
      <c r="C8" s="128"/>
      <c r="D8" s="128"/>
      <c r="E8" s="128"/>
      <c r="F8" s="128"/>
      <c r="G8" s="128"/>
      <c r="H8" s="128"/>
      <c r="I8" s="128"/>
      <c r="J8" s="128"/>
      <c r="K8" s="128"/>
      <c r="L8" s="129"/>
    </row>
    <row r="9" spans="2:12" x14ac:dyDescent="0.25">
      <c r="B9" s="127"/>
      <c r="C9" s="128"/>
      <c r="D9" s="128"/>
      <c r="E9" s="128"/>
      <c r="F9" s="128"/>
      <c r="G9" s="128"/>
      <c r="H9" s="128"/>
      <c r="I9" s="128"/>
      <c r="J9" s="128"/>
      <c r="K9" s="128"/>
      <c r="L9" s="129"/>
    </row>
    <row r="10" spans="2:12" x14ac:dyDescent="0.25">
      <c r="B10" s="127"/>
      <c r="C10" s="128"/>
      <c r="D10" s="128"/>
      <c r="E10" s="128"/>
      <c r="F10" s="128"/>
      <c r="G10" s="128"/>
      <c r="H10" s="128"/>
      <c r="I10" s="128"/>
      <c r="J10" s="128"/>
      <c r="K10" s="128"/>
      <c r="L10" s="129"/>
    </row>
    <row r="11" spans="2:12" x14ac:dyDescent="0.25">
      <c r="B11" s="127"/>
      <c r="C11" s="128"/>
      <c r="D11" s="128"/>
      <c r="E11" s="128"/>
      <c r="F11" s="128"/>
      <c r="G11" s="128"/>
      <c r="H11" s="128"/>
      <c r="I11" s="128"/>
      <c r="J11" s="128"/>
      <c r="K11" s="128"/>
      <c r="L11" s="129"/>
    </row>
    <row r="12" spans="2:12" x14ac:dyDescent="0.25">
      <c r="B12" s="127"/>
      <c r="C12" s="128"/>
      <c r="D12" s="128"/>
      <c r="E12" s="128"/>
      <c r="F12" s="128"/>
      <c r="G12" s="128"/>
      <c r="H12" s="128"/>
      <c r="I12" s="128"/>
      <c r="J12" s="128"/>
      <c r="K12" s="128"/>
      <c r="L12" s="129"/>
    </row>
    <row r="13" spans="2:12" x14ac:dyDescent="0.25">
      <c r="B13" s="127"/>
      <c r="C13" s="128"/>
      <c r="D13" s="128"/>
      <c r="E13" s="128"/>
      <c r="F13" s="128"/>
      <c r="G13" s="128"/>
      <c r="H13" s="128"/>
      <c r="I13" s="128"/>
      <c r="J13" s="128"/>
      <c r="K13" s="128"/>
      <c r="L13" s="129"/>
    </row>
    <row r="14" spans="2:12" x14ac:dyDescent="0.25">
      <c r="B14" s="127"/>
      <c r="C14" s="128"/>
      <c r="D14" s="128"/>
      <c r="E14" s="128"/>
      <c r="F14" s="128"/>
      <c r="G14" s="128"/>
      <c r="H14" s="128"/>
      <c r="I14" s="128"/>
      <c r="J14" s="128"/>
      <c r="K14" s="128"/>
      <c r="L14" s="129"/>
    </row>
    <row r="15" spans="2:12" x14ac:dyDescent="0.25">
      <c r="B15" s="127"/>
      <c r="C15" s="128"/>
      <c r="D15" s="128"/>
      <c r="E15" s="128"/>
      <c r="F15" s="128"/>
      <c r="G15" s="128"/>
      <c r="H15" s="128"/>
      <c r="I15" s="128"/>
      <c r="J15" s="128"/>
      <c r="K15" s="128"/>
      <c r="L15" s="129"/>
    </row>
    <row r="16" spans="2:12" x14ac:dyDescent="0.25">
      <c r="B16" s="127"/>
      <c r="C16" s="128"/>
      <c r="D16" s="128"/>
      <c r="E16" s="128"/>
      <c r="F16" s="128"/>
      <c r="G16" s="128"/>
      <c r="H16" s="128"/>
      <c r="I16" s="128"/>
      <c r="J16" s="128"/>
      <c r="K16" s="128"/>
      <c r="L16" s="129"/>
    </row>
    <row r="17" spans="2:12" x14ac:dyDescent="0.25">
      <c r="B17" s="127"/>
      <c r="C17" s="128"/>
      <c r="D17" s="128"/>
      <c r="E17" s="128"/>
      <c r="F17" s="128"/>
      <c r="G17" s="128"/>
      <c r="H17" s="128"/>
      <c r="I17" s="128"/>
      <c r="J17" s="128"/>
      <c r="K17" s="128"/>
      <c r="L17" s="129"/>
    </row>
    <row r="18" spans="2:12" x14ac:dyDescent="0.25">
      <c r="B18" s="127"/>
      <c r="C18" s="128"/>
      <c r="D18" s="128"/>
      <c r="E18" s="128"/>
      <c r="F18" s="128"/>
      <c r="G18" s="128"/>
      <c r="H18" s="128"/>
      <c r="I18" s="128"/>
      <c r="J18" s="128"/>
      <c r="K18" s="128"/>
      <c r="L18" s="129"/>
    </row>
    <row r="19" spans="2:12" x14ac:dyDescent="0.25">
      <c r="B19" s="127"/>
      <c r="C19" s="128"/>
      <c r="D19" s="128"/>
      <c r="E19" s="128"/>
      <c r="F19" s="128"/>
      <c r="G19" s="128"/>
      <c r="H19" s="128"/>
      <c r="I19" s="128"/>
      <c r="J19" s="128"/>
      <c r="K19" s="128"/>
      <c r="L19" s="129"/>
    </row>
    <row r="20" spans="2:12" x14ac:dyDescent="0.25">
      <c r="B20" s="127"/>
      <c r="C20" s="128"/>
      <c r="D20" s="128"/>
      <c r="E20" s="128"/>
      <c r="F20" s="128"/>
      <c r="G20" s="128"/>
      <c r="H20" s="128"/>
      <c r="I20" s="128"/>
      <c r="J20" s="128"/>
      <c r="K20" s="128"/>
      <c r="L20" s="129"/>
    </row>
    <row r="21" spans="2:12" x14ac:dyDescent="0.25">
      <c r="B21" s="127"/>
      <c r="C21" s="128"/>
      <c r="D21" s="128"/>
      <c r="E21" s="128"/>
      <c r="F21" s="128"/>
      <c r="G21" s="128"/>
      <c r="H21" s="128"/>
      <c r="I21" s="128"/>
      <c r="J21" s="128"/>
      <c r="K21" s="128"/>
      <c r="L21" s="129"/>
    </row>
    <row r="22" spans="2:12" x14ac:dyDescent="0.25">
      <c r="B22" s="127"/>
      <c r="C22" s="128"/>
      <c r="D22" s="128"/>
      <c r="E22" s="128"/>
      <c r="F22" s="128"/>
      <c r="G22" s="128"/>
      <c r="H22" s="128"/>
      <c r="I22" s="128"/>
      <c r="J22" s="128"/>
      <c r="K22" s="128"/>
      <c r="L22" s="129"/>
    </row>
    <row r="23" spans="2:12" ht="15.75" thickBot="1" x14ac:dyDescent="0.3">
      <c r="B23" s="130"/>
      <c r="C23" s="131"/>
      <c r="D23" s="131"/>
      <c r="E23" s="131"/>
      <c r="F23" s="131"/>
      <c r="G23" s="131"/>
      <c r="H23" s="131"/>
      <c r="I23" s="131"/>
      <c r="J23" s="131"/>
      <c r="K23" s="131"/>
      <c r="L23" s="132"/>
    </row>
  </sheetData>
  <mergeCells count="1">
    <mergeCell ref="B2:L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0"/>
  <sheetViews>
    <sheetView showGridLines="0" workbookViewId="0">
      <selection activeCell="I13" sqref="I13"/>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5" t="s">
        <v>129</v>
      </c>
      <c r="C3" s="135"/>
      <c r="D3" s="135"/>
      <c r="E3" s="135"/>
      <c r="F3" s="135"/>
      <c r="G3" s="135"/>
      <c r="H3" s="135"/>
      <c r="I3" s="135"/>
      <c r="J3" s="135"/>
      <c r="K3" s="135"/>
    </row>
    <row r="4" spans="2:11" ht="48.75" customHeight="1" x14ac:dyDescent="0.3">
      <c r="B4" s="136" t="s">
        <v>71</v>
      </c>
      <c r="C4" s="136"/>
      <c r="D4" s="136"/>
      <c r="E4" s="136"/>
      <c r="F4" s="136"/>
      <c r="G4" s="136"/>
      <c r="H4" s="136"/>
      <c r="I4" s="136"/>
      <c r="J4" s="136"/>
      <c r="K4" s="3"/>
    </row>
    <row r="5" spans="2:11" ht="15.75" x14ac:dyDescent="0.3">
      <c r="B5" s="3"/>
      <c r="C5" s="3"/>
      <c r="D5" s="3"/>
      <c r="E5" s="3"/>
      <c r="F5" s="3"/>
      <c r="G5" s="3"/>
      <c r="H5" s="3"/>
      <c r="I5" s="3"/>
      <c r="J5" s="3"/>
      <c r="K5" s="3"/>
    </row>
    <row r="6" spans="2:11" ht="43.5" customHeight="1" x14ac:dyDescent="0.3">
      <c r="B6" s="140" t="s">
        <v>48</v>
      </c>
      <c r="C6" s="142" t="s">
        <v>125</v>
      </c>
      <c r="D6" s="142"/>
      <c r="E6" s="142"/>
      <c r="F6" s="142"/>
      <c r="G6" s="142"/>
      <c r="H6" s="142"/>
      <c r="I6" s="3"/>
      <c r="J6" s="3"/>
      <c r="K6" s="3"/>
    </row>
    <row r="7" spans="2:11" ht="17.25" thickBot="1" x14ac:dyDescent="0.35">
      <c r="B7" s="141"/>
      <c r="C7" s="22" t="s">
        <v>4</v>
      </c>
      <c r="D7" s="23" t="s">
        <v>0</v>
      </c>
      <c r="E7" s="23" t="s">
        <v>1</v>
      </c>
      <c r="F7" s="23" t="s">
        <v>2</v>
      </c>
      <c r="G7" s="31" t="s">
        <v>13</v>
      </c>
      <c r="H7" s="35" t="s">
        <v>10</v>
      </c>
      <c r="I7" s="3"/>
      <c r="J7" s="3"/>
      <c r="K7" s="3"/>
    </row>
    <row r="8" spans="2:11" ht="17.25" thickTop="1" thickBot="1" x14ac:dyDescent="0.35">
      <c r="B8" s="95" t="s">
        <v>51</v>
      </c>
      <c r="C8" s="96">
        <v>107</v>
      </c>
      <c r="D8" s="96">
        <v>63</v>
      </c>
      <c r="E8" s="96">
        <v>312</v>
      </c>
      <c r="F8" s="96">
        <v>72</v>
      </c>
      <c r="G8" s="97">
        <v>15</v>
      </c>
      <c r="H8" s="98">
        <f>SUM(C8:G8)</f>
        <v>569</v>
      </c>
      <c r="I8" s="3"/>
      <c r="J8" s="3"/>
      <c r="K8" s="3"/>
    </row>
    <row r="9" spans="2:11" ht="16.5" x14ac:dyDescent="0.3">
      <c r="B9" s="103">
        <v>105.17</v>
      </c>
      <c r="C9" s="108">
        <v>0</v>
      </c>
      <c r="D9" s="109">
        <v>1</v>
      </c>
      <c r="E9" s="109">
        <v>0</v>
      </c>
      <c r="F9" s="109">
        <v>1</v>
      </c>
      <c r="G9" s="110">
        <v>0</v>
      </c>
      <c r="H9" s="111">
        <v>2</v>
      </c>
      <c r="I9" s="3"/>
      <c r="J9" s="3"/>
      <c r="K9" s="3"/>
    </row>
    <row r="10" spans="2:11" ht="16.5" x14ac:dyDescent="0.3">
      <c r="B10" s="105" t="s">
        <v>49</v>
      </c>
      <c r="C10" s="112">
        <v>0</v>
      </c>
      <c r="D10" s="113">
        <v>1</v>
      </c>
      <c r="E10" s="113">
        <v>0</v>
      </c>
      <c r="F10" s="113">
        <v>0</v>
      </c>
      <c r="G10" s="114">
        <v>0</v>
      </c>
      <c r="H10" s="115">
        <v>1</v>
      </c>
      <c r="I10" s="3"/>
      <c r="J10" s="3"/>
      <c r="K10" s="3"/>
    </row>
    <row r="11" spans="2:11" ht="16.5" x14ac:dyDescent="0.3">
      <c r="B11" s="105" t="s">
        <v>50</v>
      </c>
      <c r="C11" s="112">
        <v>4</v>
      </c>
      <c r="D11" s="113">
        <v>2</v>
      </c>
      <c r="E11" s="113">
        <v>1</v>
      </c>
      <c r="F11" s="113">
        <v>0</v>
      </c>
      <c r="G11" s="114">
        <v>0</v>
      </c>
      <c r="H11" s="115">
        <v>7</v>
      </c>
      <c r="I11" s="3"/>
      <c r="J11" s="3"/>
      <c r="K11" s="3"/>
    </row>
    <row r="12" spans="2:11" ht="16.5" x14ac:dyDescent="0.3">
      <c r="B12" s="105">
        <v>125.25</v>
      </c>
      <c r="C12" s="112">
        <v>48</v>
      </c>
      <c r="D12" s="113">
        <v>31</v>
      </c>
      <c r="E12" s="113">
        <v>16</v>
      </c>
      <c r="F12" s="113">
        <v>12</v>
      </c>
      <c r="G12" s="114">
        <v>10</v>
      </c>
      <c r="H12" s="115">
        <v>117</v>
      </c>
      <c r="I12" s="3"/>
      <c r="J12" s="3"/>
      <c r="K12" s="3"/>
    </row>
    <row r="13" spans="2:11" ht="16.5" x14ac:dyDescent="0.3">
      <c r="B13" s="105">
        <v>125.26</v>
      </c>
      <c r="C13" s="112">
        <v>0</v>
      </c>
      <c r="D13" s="113">
        <v>0</v>
      </c>
      <c r="E13" s="113">
        <v>0</v>
      </c>
      <c r="F13" s="113">
        <v>0</v>
      </c>
      <c r="G13" s="114">
        <v>1</v>
      </c>
      <c r="H13" s="115">
        <v>1</v>
      </c>
      <c r="I13" s="3"/>
      <c r="J13" s="3"/>
      <c r="K13" s="3"/>
    </row>
    <row r="14" spans="2:11" ht="16.5" x14ac:dyDescent="0.3">
      <c r="B14" s="105">
        <v>125.27</v>
      </c>
      <c r="C14" s="112">
        <v>0</v>
      </c>
      <c r="D14" s="113">
        <v>0</v>
      </c>
      <c r="E14" s="113">
        <v>0</v>
      </c>
      <c r="F14" s="113">
        <v>0</v>
      </c>
      <c r="G14" s="114">
        <v>2</v>
      </c>
      <c r="H14" s="115">
        <v>2</v>
      </c>
      <c r="I14" s="3"/>
      <c r="J14" s="3"/>
      <c r="K14" s="3"/>
    </row>
    <row r="15" spans="2:11" ht="16.5" x14ac:dyDescent="0.3">
      <c r="B15" s="105">
        <v>130.94999999999999</v>
      </c>
      <c r="C15" s="112">
        <v>0</v>
      </c>
      <c r="D15" s="113">
        <v>0</v>
      </c>
      <c r="E15" s="113">
        <v>2</v>
      </c>
      <c r="F15" s="113">
        <v>0</v>
      </c>
      <c r="G15" s="114">
        <v>0</v>
      </c>
      <c r="H15" s="115">
        <v>2</v>
      </c>
      <c r="I15" s="3"/>
      <c r="J15" s="3"/>
      <c r="K15" s="3"/>
    </row>
    <row r="16" spans="2:11" ht="16.5" x14ac:dyDescent="0.3">
      <c r="B16" s="105">
        <v>130.96</v>
      </c>
      <c r="C16" s="112">
        <v>2</v>
      </c>
      <c r="D16" s="113">
        <v>1</v>
      </c>
      <c r="E16" s="113">
        <v>7</v>
      </c>
      <c r="F16" s="113">
        <v>1</v>
      </c>
      <c r="G16" s="114">
        <v>0</v>
      </c>
      <c r="H16" s="115">
        <v>11</v>
      </c>
      <c r="I16" s="3"/>
      <c r="J16" s="3"/>
      <c r="K16" s="3"/>
    </row>
    <row r="17" spans="2:11" ht="16.5" x14ac:dyDescent="0.3">
      <c r="B17" s="105">
        <v>135.25</v>
      </c>
      <c r="C17" s="112">
        <v>8</v>
      </c>
      <c r="D17" s="113">
        <v>6</v>
      </c>
      <c r="E17" s="113">
        <v>0</v>
      </c>
      <c r="F17" s="113">
        <v>3</v>
      </c>
      <c r="G17" s="114">
        <v>0</v>
      </c>
      <c r="H17" s="115">
        <v>17</v>
      </c>
      <c r="I17" s="3"/>
      <c r="J17" s="3"/>
      <c r="K17" s="3"/>
    </row>
    <row r="18" spans="2:11" ht="16.5" x14ac:dyDescent="0.3">
      <c r="B18" s="105">
        <v>150.19999999999999</v>
      </c>
      <c r="C18" s="112">
        <v>1</v>
      </c>
      <c r="D18" s="113">
        <v>0</v>
      </c>
      <c r="E18" s="113">
        <v>0</v>
      </c>
      <c r="F18" s="113">
        <v>0</v>
      </c>
      <c r="G18" s="114">
        <v>0</v>
      </c>
      <c r="H18" s="115">
        <v>1</v>
      </c>
      <c r="I18" s="3"/>
      <c r="J18" s="3"/>
      <c r="K18" s="3"/>
    </row>
    <row r="19" spans="2:11" ht="16.5" x14ac:dyDescent="0.3">
      <c r="B19" s="105">
        <v>220.18</v>
      </c>
      <c r="C19" s="112">
        <v>13</v>
      </c>
      <c r="D19" s="113">
        <v>10</v>
      </c>
      <c r="E19" s="113">
        <v>36</v>
      </c>
      <c r="F19" s="113">
        <v>30</v>
      </c>
      <c r="G19" s="114">
        <v>0</v>
      </c>
      <c r="H19" s="115">
        <v>89</v>
      </c>
      <c r="I19" s="3"/>
      <c r="J19" s="3"/>
      <c r="K19" s="3"/>
    </row>
    <row r="20" spans="2:11" ht="15.75" x14ac:dyDescent="0.3">
      <c r="B20" s="116">
        <v>220.21</v>
      </c>
      <c r="C20" s="117">
        <v>14</v>
      </c>
      <c r="D20" s="117">
        <v>6</v>
      </c>
      <c r="E20" s="117">
        <v>154</v>
      </c>
      <c r="F20" s="117">
        <v>17</v>
      </c>
      <c r="G20" s="118">
        <v>1</v>
      </c>
      <c r="H20" s="119">
        <v>192</v>
      </c>
      <c r="I20" s="3"/>
      <c r="J20" s="3"/>
      <c r="K20" s="3"/>
    </row>
    <row r="21" spans="2:11" ht="15.75" x14ac:dyDescent="0.3">
      <c r="B21" s="116">
        <v>220.41</v>
      </c>
      <c r="C21" s="117">
        <v>0</v>
      </c>
      <c r="D21" s="117">
        <v>4</v>
      </c>
      <c r="E21" s="117">
        <v>45</v>
      </c>
      <c r="F21" s="117">
        <v>6</v>
      </c>
      <c r="G21" s="118">
        <v>1</v>
      </c>
      <c r="H21" s="119">
        <v>56</v>
      </c>
      <c r="I21" s="3"/>
      <c r="J21" s="3"/>
      <c r="K21" s="3"/>
    </row>
    <row r="22" spans="2:11" ht="15.75" x14ac:dyDescent="0.3">
      <c r="B22" s="116">
        <v>220.43</v>
      </c>
      <c r="C22" s="117">
        <v>0</v>
      </c>
      <c r="D22" s="117">
        <v>1</v>
      </c>
      <c r="E22" s="117">
        <v>46</v>
      </c>
      <c r="F22" s="117">
        <v>2</v>
      </c>
      <c r="G22" s="118">
        <v>0</v>
      </c>
      <c r="H22" s="119">
        <v>49</v>
      </c>
      <c r="I22" s="3"/>
      <c r="J22" s="3"/>
      <c r="K22" s="3"/>
    </row>
    <row r="23" spans="2:11" ht="16.5" thickBot="1" x14ac:dyDescent="0.35">
      <c r="B23" s="120">
        <v>220.77</v>
      </c>
      <c r="C23" s="121">
        <v>17</v>
      </c>
      <c r="D23" s="121">
        <v>0</v>
      </c>
      <c r="E23" s="121">
        <v>5</v>
      </c>
      <c r="F23" s="121">
        <v>0</v>
      </c>
      <c r="G23" s="122">
        <v>0</v>
      </c>
      <c r="H23" s="123">
        <v>22</v>
      </c>
      <c r="I23" s="3"/>
      <c r="J23" s="3"/>
      <c r="K23" s="3"/>
    </row>
    <row r="24" spans="2:11" ht="15.75" x14ac:dyDescent="0.3">
      <c r="B24" s="46" t="s">
        <v>52</v>
      </c>
      <c r="C24" s="82">
        <v>1381</v>
      </c>
      <c r="D24" s="82">
        <v>1890</v>
      </c>
      <c r="E24" s="82">
        <v>1499</v>
      </c>
      <c r="F24" s="82">
        <v>1196</v>
      </c>
      <c r="G24" s="83">
        <v>238</v>
      </c>
      <c r="H24" s="99">
        <f>SUM(C24:G24)</f>
        <v>6204</v>
      </c>
      <c r="I24" s="3"/>
      <c r="J24" s="3"/>
      <c r="K24" s="3"/>
    </row>
    <row r="25" spans="2:11" ht="15.75" x14ac:dyDescent="0.3">
      <c r="B25" s="27" t="s">
        <v>53</v>
      </c>
      <c r="C25" s="84">
        <v>1307</v>
      </c>
      <c r="D25" s="84">
        <v>1752</v>
      </c>
      <c r="E25" s="84">
        <v>2733</v>
      </c>
      <c r="F25" s="84">
        <v>1233</v>
      </c>
      <c r="G25" s="85">
        <v>350</v>
      </c>
      <c r="H25" s="99">
        <f t="shared" ref="H25:H28" si="0">SUM(C25:G25)</f>
        <v>7375</v>
      </c>
      <c r="I25" s="3"/>
      <c r="J25" s="3"/>
      <c r="K25" s="3"/>
    </row>
    <row r="26" spans="2:11" ht="15.75" x14ac:dyDescent="0.3">
      <c r="B26" s="27" t="s">
        <v>45</v>
      </c>
      <c r="C26" s="84">
        <v>1740</v>
      </c>
      <c r="D26" s="84">
        <v>2053</v>
      </c>
      <c r="E26" s="84">
        <v>2741</v>
      </c>
      <c r="F26" s="84">
        <v>1604</v>
      </c>
      <c r="G26" s="85">
        <v>480</v>
      </c>
      <c r="H26" s="99">
        <f t="shared" si="0"/>
        <v>8618</v>
      </c>
      <c r="I26" s="3"/>
      <c r="J26" s="3"/>
      <c r="K26" s="3"/>
    </row>
    <row r="27" spans="2:11" ht="15.75" x14ac:dyDescent="0.3">
      <c r="B27" s="27" t="s">
        <v>70</v>
      </c>
      <c r="C27" s="84">
        <v>96</v>
      </c>
      <c r="D27" s="84">
        <v>100</v>
      </c>
      <c r="E27" s="84">
        <v>100</v>
      </c>
      <c r="F27" s="84">
        <v>138</v>
      </c>
      <c r="G27" s="85">
        <v>6</v>
      </c>
      <c r="H27" s="99">
        <f t="shared" si="0"/>
        <v>440</v>
      </c>
      <c r="I27" s="3"/>
      <c r="J27" s="3"/>
      <c r="K27" s="3"/>
    </row>
    <row r="28" spans="2:11" ht="16.5" thickBot="1" x14ac:dyDescent="0.35">
      <c r="B28" s="44" t="s">
        <v>46</v>
      </c>
      <c r="C28" s="86">
        <v>140</v>
      </c>
      <c r="D28" s="86">
        <v>162</v>
      </c>
      <c r="E28" s="86">
        <v>271</v>
      </c>
      <c r="F28" s="86">
        <v>161</v>
      </c>
      <c r="G28" s="87">
        <v>23</v>
      </c>
      <c r="H28" s="99">
        <f t="shared" si="0"/>
        <v>757</v>
      </c>
      <c r="I28" s="3"/>
      <c r="J28" s="3"/>
      <c r="K28" s="3"/>
    </row>
    <row r="29" spans="2:11" ht="15.75" x14ac:dyDescent="0.3">
      <c r="B29" s="16" t="s">
        <v>10</v>
      </c>
      <c r="C29" s="88">
        <v>4771</v>
      </c>
      <c r="D29" s="88">
        <v>6020</v>
      </c>
      <c r="E29" s="88">
        <v>7656</v>
      </c>
      <c r="F29" s="88">
        <v>4404</v>
      </c>
      <c r="G29" s="89">
        <v>1112</v>
      </c>
      <c r="H29" s="100">
        <f>SUM(C29:G29)</f>
        <v>23963</v>
      </c>
      <c r="I29" s="3"/>
      <c r="J29" s="3"/>
      <c r="K29" s="3"/>
    </row>
    <row r="30" spans="2:11" ht="27" customHeight="1" x14ac:dyDescent="0.25">
      <c r="B30" s="133" t="s">
        <v>75</v>
      </c>
      <c r="C30" s="133"/>
      <c r="D30" s="133"/>
      <c r="E30" s="133"/>
      <c r="F30" s="133"/>
      <c r="G30" s="133"/>
      <c r="H30" s="133"/>
      <c r="I30" s="133"/>
      <c r="J30" s="133"/>
      <c r="K30" s="133"/>
    </row>
  </sheetData>
  <mergeCells count="5">
    <mergeCell ref="B3:K3"/>
    <mergeCell ref="B4:J4"/>
    <mergeCell ref="B6:B7"/>
    <mergeCell ref="C6:H6"/>
    <mergeCell ref="B30:K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1"/>
  <sheetViews>
    <sheetView showGridLines="0" workbookViewId="0">
      <selection activeCell="K5" sqref="K5"/>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5" t="s">
        <v>147</v>
      </c>
      <c r="C3" s="135"/>
      <c r="D3" s="135"/>
      <c r="E3" s="135"/>
      <c r="F3" s="135"/>
      <c r="G3" s="135"/>
      <c r="H3" s="135"/>
      <c r="I3" s="135"/>
      <c r="J3" s="135"/>
      <c r="K3" s="135"/>
    </row>
    <row r="4" spans="2:11" s="3" customFormat="1" ht="48.75" customHeight="1" x14ac:dyDescent="0.3">
      <c r="B4" s="136" t="s">
        <v>72</v>
      </c>
      <c r="C4" s="136"/>
      <c r="D4" s="136"/>
      <c r="E4" s="136"/>
      <c r="F4" s="136"/>
      <c r="G4" s="136"/>
      <c r="H4" s="136"/>
      <c r="I4" s="136"/>
      <c r="J4" s="136"/>
      <c r="K4" s="136"/>
    </row>
    <row r="6" spans="2:11" ht="16.5" thickBot="1" x14ac:dyDescent="0.35">
      <c r="B6" s="24" t="s">
        <v>47</v>
      </c>
      <c r="C6" s="12">
        <v>42397</v>
      </c>
      <c r="D6" s="12">
        <v>42425</v>
      </c>
      <c r="E6" s="12">
        <v>42460</v>
      </c>
      <c r="F6" s="12">
        <v>42488</v>
      </c>
      <c r="G6" s="12">
        <v>42516</v>
      </c>
      <c r="H6" s="12">
        <v>42551</v>
      </c>
    </row>
    <row r="7" spans="2:11" ht="17.25" thickTop="1" thickBot="1" x14ac:dyDescent="0.35">
      <c r="B7" s="101" t="s">
        <v>51</v>
      </c>
      <c r="C7" s="102">
        <v>0.13616221297166645</v>
      </c>
      <c r="D7" s="102">
        <v>0.13429478698068273</v>
      </c>
      <c r="E7" s="102">
        <v>0.14184974233794412</v>
      </c>
      <c r="F7" s="102">
        <v>0.1432856169052488</v>
      </c>
      <c r="G7" s="102">
        <v>0.14040861099684629</v>
      </c>
      <c r="H7" s="102">
        <v>0.14006065618968844</v>
      </c>
    </row>
    <row r="8" spans="2:11" ht="15.75" x14ac:dyDescent="0.3">
      <c r="B8" s="103">
        <v>105.17</v>
      </c>
      <c r="C8" s="104">
        <v>7.2512421109171476E-3</v>
      </c>
      <c r="D8" s="104">
        <v>5.9539560730351949E-3</v>
      </c>
      <c r="E8" s="104">
        <v>5.5600759425006785E-3</v>
      </c>
      <c r="F8" s="104">
        <v>5.1806407634628496E-3</v>
      </c>
      <c r="G8" s="104">
        <v>4.9362402303578775E-3</v>
      </c>
      <c r="H8" s="104">
        <v>4.1356492969396195E-3</v>
      </c>
    </row>
    <row r="9" spans="2:11" ht="15.75" x14ac:dyDescent="0.3">
      <c r="B9" s="105" t="s">
        <v>49</v>
      </c>
      <c r="C9" s="104">
        <v>4.0284678393984153E-4</v>
      </c>
      <c r="D9" s="104">
        <v>3.9693040486901297E-4</v>
      </c>
      <c r="E9" s="104">
        <v>4.0683482506102521E-4</v>
      </c>
      <c r="F9" s="104">
        <v>2.7266530334014999E-4</v>
      </c>
      <c r="G9" s="104">
        <v>4.1135335252982314E-4</v>
      </c>
      <c r="H9" s="104">
        <v>4.1356492969396195E-4</v>
      </c>
    </row>
    <row r="10" spans="2:11" ht="15.75" x14ac:dyDescent="0.3">
      <c r="B10" s="105" t="s">
        <v>50</v>
      </c>
      <c r="C10" s="104">
        <v>2.148516181012488E-3</v>
      </c>
      <c r="D10" s="104">
        <v>2.1169621593014024E-3</v>
      </c>
      <c r="E10" s="104">
        <v>2.9834553837808516E-3</v>
      </c>
      <c r="F10" s="104">
        <v>2.8629856850715747E-3</v>
      </c>
      <c r="G10" s="104">
        <v>2.6052378993555465E-3</v>
      </c>
      <c r="H10" s="104">
        <v>2.6192445547284257E-3</v>
      </c>
    </row>
    <row r="11" spans="2:11" ht="15.75" x14ac:dyDescent="0.3">
      <c r="B11" s="105" t="s">
        <v>56</v>
      </c>
      <c r="C11" s="104">
        <v>1.7456693970726467E-3</v>
      </c>
      <c r="D11" s="104">
        <v>1.4554114845197143E-3</v>
      </c>
      <c r="E11" s="104">
        <v>1.4917276918904258E-3</v>
      </c>
      <c r="F11" s="104">
        <v>1.0906612133606E-3</v>
      </c>
      <c r="G11" s="104">
        <v>1.0969422734128616E-3</v>
      </c>
      <c r="H11" s="104">
        <v>8.271298593879239E-4</v>
      </c>
    </row>
    <row r="12" spans="2:11" ht="15.75" x14ac:dyDescent="0.3">
      <c r="B12" s="105" t="s">
        <v>57</v>
      </c>
      <c r="C12" s="104">
        <v>1.342822613132805E-4</v>
      </c>
      <c r="D12" s="104">
        <v>1.3231013495633765E-4</v>
      </c>
      <c r="E12" s="104">
        <v>1.3561160835367508E-4</v>
      </c>
      <c r="F12" s="104">
        <v>1.3633265167007499E-4</v>
      </c>
      <c r="G12" s="104">
        <v>1.371177841766077E-4</v>
      </c>
      <c r="H12" s="104">
        <v>1.3785497656465398E-4</v>
      </c>
    </row>
    <row r="13" spans="2:11" ht="15.75" x14ac:dyDescent="0.3">
      <c r="B13" s="105">
        <v>125.25</v>
      </c>
      <c r="C13" s="104">
        <v>7.4795219551497247E-2</v>
      </c>
      <c r="D13" s="104">
        <v>7.2109023551204021E-2</v>
      </c>
      <c r="E13" s="104">
        <v>7.3094656902630867E-2</v>
      </c>
      <c r="F13" s="104">
        <v>7.3483299250170414E-2</v>
      </c>
      <c r="G13" s="104">
        <v>7.130124777183601E-2</v>
      </c>
      <c r="H13" s="104">
        <v>7.0306038047973529E-2</v>
      </c>
    </row>
    <row r="14" spans="2:11" ht="15.75" x14ac:dyDescent="0.3">
      <c r="B14" s="105">
        <v>125.26</v>
      </c>
      <c r="C14" s="104">
        <v>1.342822613132805E-4</v>
      </c>
      <c r="D14" s="104">
        <v>2.646202699126753E-4</v>
      </c>
      <c r="E14" s="104">
        <v>2.7122321670735016E-4</v>
      </c>
      <c r="F14" s="104">
        <v>2.7266530334014999E-4</v>
      </c>
      <c r="G14" s="104">
        <v>2.7423556835321541E-4</v>
      </c>
      <c r="H14" s="104">
        <v>2.7570995312930797E-4</v>
      </c>
    </row>
    <row r="15" spans="2:11" ht="15.75" x14ac:dyDescent="0.3">
      <c r="B15" s="105">
        <v>125.27</v>
      </c>
      <c r="C15" s="104">
        <v>3.6256210554585738E-3</v>
      </c>
      <c r="D15" s="104">
        <v>3.8369939137337921E-3</v>
      </c>
      <c r="E15" s="104">
        <v>3.6615134255492269E-3</v>
      </c>
      <c r="F15" s="104">
        <v>3.5446489434219496E-3</v>
      </c>
      <c r="G15" s="104">
        <v>3.2908268202385851E-3</v>
      </c>
      <c r="H15" s="104">
        <v>3.1706644609870416E-3</v>
      </c>
    </row>
    <row r="16" spans="2:11" ht="15.75" x14ac:dyDescent="0.3">
      <c r="B16" s="105">
        <v>130.94999999999999</v>
      </c>
      <c r="C16" s="104">
        <v>2.0142339196992077E-3</v>
      </c>
      <c r="D16" s="104">
        <v>2.1169621593014024E-3</v>
      </c>
      <c r="E16" s="104">
        <v>2.1697857336588013E-3</v>
      </c>
      <c r="F16" s="104">
        <v>2.1813224267211999E-3</v>
      </c>
      <c r="G16" s="104">
        <v>2.0567667626491155E-3</v>
      </c>
      <c r="H16" s="104">
        <v>2.3435346015991177E-3</v>
      </c>
    </row>
    <row r="17" spans="2:11" ht="15.75" x14ac:dyDescent="0.3">
      <c r="B17" s="105">
        <v>130.96</v>
      </c>
      <c r="C17" s="104">
        <v>3.4913387941452934E-3</v>
      </c>
      <c r="D17" s="104">
        <v>3.7046837787774543E-3</v>
      </c>
      <c r="E17" s="104">
        <v>3.5259018171955518E-3</v>
      </c>
      <c r="F17" s="104">
        <v>3.9536468984321749E-3</v>
      </c>
      <c r="G17" s="104">
        <v>3.9764157411216238E-3</v>
      </c>
      <c r="H17" s="104">
        <v>3.3085194375516956E-3</v>
      </c>
    </row>
    <row r="18" spans="2:11" ht="15.75" x14ac:dyDescent="0.3">
      <c r="B18" s="105">
        <v>135.25</v>
      </c>
      <c r="C18" s="104">
        <v>4.2970323620249761E-3</v>
      </c>
      <c r="D18" s="104">
        <v>4.7631648584281552E-3</v>
      </c>
      <c r="E18" s="104">
        <v>4.2039598589639271E-3</v>
      </c>
      <c r="F18" s="104">
        <v>3.4083162917518746E-3</v>
      </c>
      <c r="G18" s="104">
        <v>3.7021801727684079E-3</v>
      </c>
      <c r="H18" s="104">
        <v>3.8599393438103115E-3</v>
      </c>
    </row>
    <row r="19" spans="2:11" ht="15.75" x14ac:dyDescent="0.3">
      <c r="B19" s="105">
        <v>150.19999999999999</v>
      </c>
      <c r="C19" s="104">
        <v>5.3712904525312201E-4</v>
      </c>
      <c r="D19" s="104">
        <v>3.9693040486901297E-4</v>
      </c>
      <c r="E19" s="104">
        <v>5.4244643341470032E-4</v>
      </c>
      <c r="F19" s="104">
        <v>5.4533060668029998E-4</v>
      </c>
      <c r="G19" s="104">
        <v>5.4847113670643082E-4</v>
      </c>
      <c r="H19" s="104">
        <v>5.5141990625861594E-4</v>
      </c>
    </row>
    <row r="20" spans="2:11" ht="15.75" x14ac:dyDescent="0.3">
      <c r="B20" s="105">
        <v>220.18</v>
      </c>
      <c r="C20" s="104">
        <v>4.0284678393984153E-3</v>
      </c>
      <c r="D20" s="104">
        <v>3.440063508864779E-3</v>
      </c>
      <c r="E20" s="104">
        <v>4.2039598589639271E-3</v>
      </c>
      <c r="F20" s="104">
        <v>4.4989775051124748E-3</v>
      </c>
      <c r="G20" s="104">
        <v>5.4847113670643084E-3</v>
      </c>
      <c r="H20" s="104">
        <v>6.2034739454094297E-3</v>
      </c>
    </row>
    <row r="21" spans="2:11" ht="15.75" x14ac:dyDescent="0.3">
      <c r="B21" s="105">
        <v>220.21</v>
      </c>
      <c r="C21" s="104">
        <v>1.6785282664160066E-2</v>
      </c>
      <c r="D21" s="104">
        <v>1.7729558084149246E-2</v>
      </c>
      <c r="E21" s="104">
        <v>1.8985625169514509E-2</v>
      </c>
      <c r="F21" s="104">
        <v>2.0449897750511249E-2</v>
      </c>
      <c r="G21" s="104">
        <v>1.9059372000548472E-2</v>
      </c>
      <c r="H21" s="104">
        <v>2.0953956437827406E-2</v>
      </c>
    </row>
    <row r="22" spans="2:11" ht="15.75" x14ac:dyDescent="0.3">
      <c r="B22" s="105">
        <v>220.41</v>
      </c>
      <c r="C22" s="104">
        <v>6.4455485430374646E-3</v>
      </c>
      <c r="D22" s="104">
        <v>6.3508864779042076E-3</v>
      </c>
      <c r="E22" s="104">
        <v>5.424464334147003E-3</v>
      </c>
      <c r="F22" s="104">
        <v>5.5896387184730745E-3</v>
      </c>
      <c r="G22" s="104">
        <v>5.7589469354175239E-3</v>
      </c>
      <c r="H22" s="104">
        <v>5.3763440860215058E-3</v>
      </c>
    </row>
    <row r="23" spans="2:11" ht="15.75" x14ac:dyDescent="0.3">
      <c r="B23" s="105">
        <v>220.43</v>
      </c>
      <c r="C23" s="104">
        <v>6.5798308043507449E-3</v>
      </c>
      <c r="D23" s="104">
        <v>6.880127017729558E-3</v>
      </c>
      <c r="E23" s="104">
        <v>7.1874152427447791E-3</v>
      </c>
      <c r="F23" s="104">
        <v>7.3619631901840491E-3</v>
      </c>
      <c r="G23" s="104">
        <v>7.5414781297134239E-3</v>
      </c>
      <c r="H23" s="104">
        <v>7.5820237110559695E-3</v>
      </c>
    </row>
    <row r="24" spans="2:11" ht="16.5" thickBot="1" x14ac:dyDescent="0.35">
      <c r="B24" s="106">
        <v>220.77</v>
      </c>
      <c r="C24" s="107">
        <v>1.7456693970726467E-3</v>
      </c>
      <c r="D24" s="107">
        <v>2.6462026991267533E-3</v>
      </c>
      <c r="E24" s="107">
        <v>8.0010848928668294E-3</v>
      </c>
      <c r="F24" s="107">
        <v>8.4526244035446497E-3</v>
      </c>
      <c r="G24" s="107">
        <v>8.2270670505964621E-3</v>
      </c>
      <c r="H24" s="107">
        <v>7.9955886407499319E-3</v>
      </c>
    </row>
    <row r="25" spans="2:11" ht="15.75" x14ac:dyDescent="0.3">
      <c r="B25" s="46" t="s">
        <v>52</v>
      </c>
      <c r="C25" s="90">
        <v>0.44487713173089832</v>
      </c>
      <c r="D25" s="90">
        <v>0.44284202169886211</v>
      </c>
      <c r="E25" s="90">
        <v>0.4498237049091402</v>
      </c>
      <c r="F25" s="90">
        <v>0.45017041581458761</v>
      </c>
      <c r="G25" s="90">
        <v>0.45660222130810368</v>
      </c>
      <c r="H25" s="90">
        <v>0.46084918665563829</v>
      </c>
    </row>
    <row r="26" spans="2:11" ht="15.75" x14ac:dyDescent="0.3">
      <c r="B26" s="27" t="s">
        <v>53</v>
      </c>
      <c r="C26" s="91">
        <v>0.30401503961326709</v>
      </c>
      <c r="D26" s="91">
        <v>0.29690394284202171</v>
      </c>
      <c r="E26" s="91">
        <v>0.2986167615947925</v>
      </c>
      <c r="F26" s="91">
        <v>0.29843217450579412</v>
      </c>
      <c r="G26" s="91">
        <v>0.29302070478541065</v>
      </c>
      <c r="H26" s="91">
        <v>0.28908188585607941</v>
      </c>
    </row>
    <row r="27" spans="2:11" ht="15.75" x14ac:dyDescent="0.3">
      <c r="B27" s="27" t="s">
        <v>45</v>
      </c>
      <c r="C27" s="91">
        <v>8.150933261716127E-2</v>
      </c>
      <c r="D27" s="91">
        <v>8.9573961365440588E-2</v>
      </c>
      <c r="E27" s="91">
        <v>7.6756170328180093E-2</v>
      </c>
      <c r="F27" s="91">
        <v>7.5800954328561695E-2</v>
      </c>
      <c r="G27" s="91">
        <v>7.7060194707253532E-2</v>
      </c>
      <c r="H27" s="91">
        <v>7.8577336641852777E-2</v>
      </c>
    </row>
    <row r="28" spans="2:11" ht="15.75" x14ac:dyDescent="0.3">
      <c r="B28" s="27" t="s">
        <v>63</v>
      </c>
      <c r="C28" s="92">
        <v>3.2227742715187323E-3</v>
      </c>
      <c r="D28" s="92">
        <v>4.1016141836464669E-3</v>
      </c>
      <c r="E28" s="92">
        <v>3.2546786004882017E-3</v>
      </c>
      <c r="F28" s="92">
        <v>3.6809815950920245E-3</v>
      </c>
      <c r="G28" s="92">
        <v>3.0165912518853697E-3</v>
      </c>
      <c r="H28" s="92">
        <v>2.8949545078577337E-3</v>
      </c>
    </row>
    <row r="29" spans="2:11" ht="16.5" thickBot="1" x14ac:dyDescent="0.35">
      <c r="B29" s="44" t="s">
        <v>64</v>
      </c>
      <c r="C29" s="78">
        <v>3.0213508795488116E-2</v>
      </c>
      <c r="D29" s="78">
        <v>3.2283672929346391E-2</v>
      </c>
      <c r="E29" s="78">
        <v>2.9698942229454843E-2</v>
      </c>
      <c r="F29" s="78">
        <v>2.8629856850715747E-2</v>
      </c>
      <c r="G29" s="78">
        <v>2.9891676950500479E-2</v>
      </c>
      <c r="H29" s="78">
        <v>2.8535980148883373E-2</v>
      </c>
    </row>
    <row r="30" spans="2:11" ht="15.75" x14ac:dyDescent="0.3">
      <c r="B30" s="16" t="s">
        <v>10</v>
      </c>
      <c r="C30" s="80">
        <v>1</v>
      </c>
      <c r="D30" s="80">
        <v>1</v>
      </c>
      <c r="E30" s="80">
        <v>1</v>
      </c>
      <c r="F30" s="80">
        <v>1</v>
      </c>
      <c r="G30" s="80">
        <v>1</v>
      </c>
      <c r="H30" s="80">
        <v>1</v>
      </c>
    </row>
    <row r="31" spans="2:11" ht="66" customHeight="1" x14ac:dyDescent="0.25">
      <c r="B31" s="133" t="s">
        <v>113</v>
      </c>
      <c r="C31" s="134"/>
      <c r="D31" s="134"/>
      <c r="E31" s="134"/>
      <c r="F31" s="134"/>
      <c r="G31" s="134"/>
      <c r="H31" s="134"/>
      <c r="I31" s="134"/>
      <c r="J31" s="134"/>
      <c r="K31" s="134"/>
    </row>
  </sheetData>
  <mergeCells count="3">
    <mergeCell ref="B3:K3"/>
    <mergeCell ref="B4:K4"/>
    <mergeCell ref="B31:K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5"/>
  <sheetViews>
    <sheetView showGridLines="0" topLeftCell="A10" workbookViewId="0">
      <selection activeCell="B35" sqref="B35:K35"/>
    </sheetView>
  </sheetViews>
  <sheetFormatPr defaultRowHeight="15" x14ac:dyDescent="0.25"/>
  <cols>
    <col min="1" max="1" width="5" style="15" customWidth="1"/>
    <col min="2" max="2" width="53.42578125" style="15" customWidth="1"/>
    <col min="3" max="8" width="15.140625" style="15" customWidth="1"/>
    <col min="9" max="9" width="21.7109375" style="15" customWidth="1"/>
    <col min="10" max="16384" width="9.140625" style="15"/>
  </cols>
  <sheetData>
    <row r="3" spans="2:11" ht="27" x14ac:dyDescent="0.45">
      <c r="B3" s="135" t="s">
        <v>130</v>
      </c>
      <c r="C3" s="135"/>
      <c r="D3" s="135"/>
      <c r="E3" s="135"/>
      <c r="F3" s="135"/>
      <c r="G3" s="135"/>
      <c r="H3" s="135"/>
      <c r="I3" s="135"/>
      <c r="J3" s="135"/>
      <c r="K3" s="135"/>
    </row>
    <row r="4" spans="2:11" ht="312.75" customHeight="1" x14ac:dyDescent="0.3">
      <c r="B4" s="136" t="s">
        <v>133</v>
      </c>
      <c r="C4" s="136"/>
      <c r="D4" s="136"/>
      <c r="E4" s="136"/>
      <c r="F4" s="136"/>
      <c r="G4" s="136"/>
      <c r="H4" s="136"/>
      <c r="I4" s="136"/>
      <c r="J4" s="136"/>
      <c r="K4" s="136"/>
    </row>
    <row r="5" spans="2:11" ht="15.75" x14ac:dyDescent="0.3">
      <c r="B5" s="3"/>
      <c r="C5" s="3"/>
      <c r="D5" s="3"/>
      <c r="E5" s="3"/>
      <c r="F5" s="3"/>
      <c r="G5" s="3"/>
      <c r="H5" s="3"/>
      <c r="I5" s="3"/>
      <c r="J5" s="3"/>
      <c r="K5" s="3"/>
    </row>
    <row r="6" spans="2:11" ht="16.5" thickBot="1" x14ac:dyDescent="0.35">
      <c r="B6" s="49" t="s">
        <v>77</v>
      </c>
      <c r="C6" s="12">
        <v>42397</v>
      </c>
      <c r="D6" s="12">
        <v>42425</v>
      </c>
      <c r="E6" s="12">
        <v>42460</v>
      </c>
      <c r="F6" s="12">
        <v>42488</v>
      </c>
      <c r="G6" s="12">
        <v>42516</v>
      </c>
      <c r="H6" s="12">
        <v>42551</v>
      </c>
    </row>
    <row r="7" spans="2:11" ht="16.5" thickTop="1" x14ac:dyDescent="0.3">
      <c r="B7" s="50" t="s">
        <v>78</v>
      </c>
      <c r="C7" s="93">
        <v>1.1413992211628844E-2</v>
      </c>
      <c r="D7" s="93">
        <v>1.2567799973541474E-2</v>
      </c>
      <c r="E7" s="93">
        <v>9.4915254237288131E-3</v>
      </c>
      <c r="F7" s="93">
        <v>9.2693565976008727E-3</v>
      </c>
      <c r="G7" s="93">
        <v>9.048533040855497E-3</v>
      </c>
      <c r="H7" s="93">
        <v>9.7877033360904333E-3</v>
      </c>
    </row>
    <row r="8" spans="2:11" ht="15.75" x14ac:dyDescent="0.3">
      <c r="B8" s="51" t="s">
        <v>79</v>
      </c>
      <c r="C8" s="92">
        <v>8.0569356787968307E-3</v>
      </c>
      <c r="D8" s="92">
        <v>9.2604841910305588E-3</v>
      </c>
      <c r="E8" s="92">
        <v>8.1355932203389832E-3</v>
      </c>
      <c r="F8" s="92">
        <v>8.4514721919302076E-3</v>
      </c>
      <c r="G8" s="92">
        <v>1.0282423910063065E-2</v>
      </c>
      <c r="H8" s="92">
        <v>7.1684587813620072E-3</v>
      </c>
    </row>
    <row r="9" spans="2:11" ht="15.75" x14ac:dyDescent="0.3">
      <c r="B9" s="51" t="s">
        <v>80</v>
      </c>
      <c r="C9" s="92">
        <v>3.0347791056801396E-2</v>
      </c>
      <c r="D9" s="92">
        <v>3.0427305199100411E-2</v>
      </c>
      <c r="E9" s="92">
        <v>2.9016949152542371E-2</v>
      </c>
      <c r="F9" s="92">
        <v>2.6172300981461286E-2</v>
      </c>
      <c r="G9" s="92">
        <v>2.5226213326021388E-2</v>
      </c>
      <c r="H9" s="92">
        <v>2.8398125172318722E-2</v>
      </c>
    </row>
    <row r="10" spans="2:11" ht="15.75" x14ac:dyDescent="0.3">
      <c r="B10" s="51" t="s">
        <v>81</v>
      </c>
      <c r="C10" s="92">
        <v>7.9226534174835512E-3</v>
      </c>
      <c r="D10" s="92">
        <v>9.3927768223309969E-3</v>
      </c>
      <c r="E10" s="92">
        <v>6.3728813559322034E-3</v>
      </c>
      <c r="F10" s="92">
        <v>7.9062159214830976E-3</v>
      </c>
      <c r="G10" s="92">
        <v>7.951741157115437E-3</v>
      </c>
      <c r="H10" s="92">
        <v>7.9955886407499319E-3</v>
      </c>
    </row>
    <row r="11" spans="2:11" ht="15.75" x14ac:dyDescent="0.3">
      <c r="B11" s="51" t="s">
        <v>82</v>
      </c>
      <c r="C11" s="92">
        <v>3.2227742715187323E-3</v>
      </c>
      <c r="D11" s="92">
        <v>3.9687789390130974E-3</v>
      </c>
      <c r="E11" s="92">
        <v>3.1186440677966102E-3</v>
      </c>
      <c r="F11" s="92">
        <v>2.7262813522355507E-3</v>
      </c>
      <c r="G11" s="92">
        <v>2.1935837674801205E-3</v>
      </c>
      <c r="H11" s="92">
        <v>2.0678246484698098E-3</v>
      </c>
    </row>
    <row r="12" spans="2:11" ht="15.75" x14ac:dyDescent="0.3">
      <c r="B12" s="51" t="s">
        <v>119</v>
      </c>
      <c r="C12" s="92">
        <v>3.2227742715187323E-3</v>
      </c>
      <c r="D12" s="92">
        <v>4.8948273581161531E-3</v>
      </c>
      <c r="E12" s="92">
        <v>2.8474576271186442E-3</v>
      </c>
      <c r="F12" s="92">
        <v>2.7262813522355507E-3</v>
      </c>
      <c r="G12" s="92">
        <v>3.016177680285166E-3</v>
      </c>
      <c r="H12" s="92">
        <v>1.9299696719051558E-3</v>
      </c>
    </row>
    <row r="13" spans="2:11" ht="15.75" x14ac:dyDescent="0.3">
      <c r="B13" s="51" t="s">
        <v>83</v>
      </c>
      <c r="C13" s="92">
        <v>1.7456693970726467E-3</v>
      </c>
      <c r="D13" s="92">
        <v>2.1166821008069851E-3</v>
      </c>
      <c r="E13" s="92">
        <v>1.7627118644067796E-3</v>
      </c>
      <c r="F13" s="92">
        <v>1.7720828789531079E-3</v>
      </c>
      <c r="G13" s="92">
        <v>1.9193857965451055E-3</v>
      </c>
      <c r="H13" s="92">
        <v>2.3435346015991177E-3</v>
      </c>
    </row>
    <row r="14" spans="2:11" ht="15.75" x14ac:dyDescent="0.3">
      <c r="B14" s="51" t="s">
        <v>84</v>
      </c>
      <c r="C14" s="92">
        <v>1.8799516583859273E-3</v>
      </c>
      <c r="D14" s="92">
        <v>3.1750231512104776E-3</v>
      </c>
      <c r="E14" s="92">
        <v>2.7118644067796612E-3</v>
      </c>
      <c r="F14" s="92">
        <v>2.5899672846237732E-3</v>
      </c>
      <c r="G14" s="92">
        <v>1.6451878256100905E-3</v>
      </c>
      <c r="H14" s="92">
        <v>1.5164047422111938E-3</v>
      </c>
    </row>
    <row r="15" spans="2:11" ht="15.75" x14ac:dyDescent="0.3">
      <c r="B15" s="51" t="s">
        <v>85</v>
      </c>
      <c r="C15" s="92">
        <v>2.9542097488921715E-3</v>
      </c>
      <c r="D15" s="92">
        <v>2.9104378886096044E-3</v>
      </c>
      <c r="E15" s="92">
        <v>3.5254237288135592E-3</v>
      </c>
      <c r="F15" s="92">
        <v>2.5899672846237732E-3</v>
      </c>
      <c r="G15" s="92">
        <v>3.016177680285166E-3</v>
      </c>
      <c r="H15" s="92">
        <v>3.4463744141163496E-3</v>
      </c>
    </row>
    <row r="16" spans="2:11" ht="15.75" x14ac:dyDescent="0.3">
      <c r="B16" s="51" t="s">
        <v>86</v>
      </c>
      <c r="C16" s="92">
        <v>1.074258090506244E-3</v>
      </c>
      <c r="D16" s="92">
        <v>1.5875115756052388E-3</v>
      </c>
      <c r="E16" s="92">
        <v>9.491525423728814E-4</v>
      </c>
      <c r="F16" s="92">
        <v>8.178844056706652E-4</v>
      </c>
      <c r="G16" s="92">
        <v>6.8549492733753774E-4</v>
      </c>
      <c r="H16" s="92">
        <v>1.6542597187758478E-3</v>
      </c>
    </row>
    <row r="17" spans="2:8" ht="15.75" x14ac:dyDescent="0.3">
      <c r="B17" s="51" t="s">
        <v>87</v>
      </c>
      <c r="C17" s="92">
        <v>2.4170807036390492E-3</v>
      </c>
      <c r="D17" s="92">
        <v>2.2489747321074215E-3</v>
      </c>
      <c r="E17" s="92">
        <v>2.4406779661016948E-3</v>
      </c>
      <c r="F17" s="92">
        <v>2.4536532170119957E-3</v>
      </c>
      <c r="G17" s="92">
        <v>2.741979709350151E-3</v>
      </c>
      <c r="H17" s="92">
        <v>2.7570995312930797E-3</v>
      </c>
    </row>
    <row r="18" spans="2:8" ht="15.75" x14ac:dyDescent="0.3">
      <c r="B18" s="51" t="s">
        <v>88</v>
      </c>
      <c r="C18" s="92">
        <v>8.3792131059487046E-2</v>
      </c>
      <c r="D18" s="92">
        <v>8.4402698769678527E-2</v>
      </c>
      <c r="E18" s="92">
        <v>8.5016949152542376E-2</v>
      </c>
      <c r="F18" s="92">
        <v>8.2606324972737191E-2</v>
      </c>
      <c r="G18" s="92">
        <v>8.6509459829997262E-2</v>
      </c>
      <c r="H18" s="92">
        <v>8.8640749931072516E-2</v>
      </c>
    </row>
    <row r="19" spans="2:8" ht="15.75" x14ac:dyDescent="0.3">
      <c r="B19" s="51" t="s">
        <v>89</v>
      </c>
      <c r="C19" s="92">
        <v>0.14099637437894455</v>
      </c>
      <c r="D19" s="92">
        <v>0.13480619129514487</v>
      </c>
      <c r="E19" s="92">
        <v>0.14020338983050848</v>
      </c>
      <c r="F19" s="92">
        <v>0.14094874591057796</v>
      </c>
      <c r="G19" s="92">
        <v>0.13792157938031258</v>
      </c>
      <c r="H19" s="92">
        <v>0.13578715191618418</v>
      </c>
    </row>
    <row r="20" spans="2:8" ht="15.75" x14ac:dyDescent="0.3">
      <c r="B20" s="51" t="s">
        <v>90</v>
      </c>
      <c r="C20" s="92">
        <v>4.1224654223177115E-2</v>
      </c>
      <c r="D20" s="92">
        <v>4.312739780394232E-2</v>
      </c>
      <c r="E20" s="92">
        <v>4.3389830508474579E-2</v>
      </c>
      <c r="F20" s="92">
        <v>4.2529989094874592E-2</v>
      </c>
      <c r="G20" s="92">
        <v>4.1952289553057305E-2</v>
      </c>
      <c r="H20" s="92">
        <v>4.328646264130135E-2</v>
      </c>
    </row>
    <row r="21" spans="2:8" ht="15.75" x14ac:dyDescent="0.3">
      <c r="B21" s="51" t="s">
        <v>91</v>
      </c>
      <c r="C21" s="92">
        <v>8.0569356787968307E-3</v>
      </c>
      <c r="D21" s="92">
        <v>8.8636062971292496E-3</v>
      </c>
      <c r="E21" s="92">
        <v>8.2711864406779662E-3</v>
      </c>
      <c r="F21" s="92">
        <v>7.0883315158124316E-3</v>
      </c>
      <c r="G21" s="92">
        <v>6.854949273375377E-3</v>
      </c>
      <c r="H21" s="92">
        <v>6.7548938516680456E-3</v>
      </c>
    </row>
    <row r="22" spans="2:8" ht="15.75" x14ac:dyDescent="0.3">
      <c r="B22" s="51" t="s">
        <v>92</v>
      </c>
      <c r="C22" s="92">
        <v>8.4329260104740164E-2</v>
      </c>
      <c r="D22" s="92">
        <v>8.493186929488028E-2</v>
      </c>
      <c r="E22" s="92">
        <v>8.4338983050847458E-2</v>
      </c>
      <c r="F22" s="92">
        <v>8.5196292257360959E-2</v>
      </c>
      <c r="G22" s="92">
        <v>8.6646558815464764E-2</v>
      </c>
      <c r="H22" s="92">
        <v>8.6710780259167355E-2</v>
      </c>
    </row>
    <row r="23" spans="2:8" ht="15.75" x14ac:dyDescent="0.3">
      <c r="B23" s="51" t="s">
        <v>93</v>
      </c>
      <c r="C23" s="92">
        <v>4.699879145964818E-3</v>
      </c>
      <c r="D23" s="92">
        <v>5.8208757772192088E-3</v>
      </c>
      <c r="E23" s="92">
        <v>5.8305084745762714E-3</v>
      </c>
      <c r="F23" s="92">
        <v>5.7251908396946565E-3</v>
      </c>
      <c r="G23" s="92">
        <v>6.1694543460378394E-3</v>
      </c>
      <c r="H23" s="92">
        <v>6.2034739454094297E-3</v>
      </c>
    </row>
    <row r="24" spans="2:8" ht="15.75" x14ac:dyDescent="0.3">
      <c r="B24" s="51" t="s">
        <v>94</v>
      </c>
      <c r="C24" s="92">
        <v>0.19309789176849737</v>
      </c>
      <c r="D24" s="92">
        <v>0.18626802487101468</v>
      </c>
      <c r="E24" s="92">
        <v>0.19159322033898304</v>
      </c>
      <c r="F24" s="92">
        <v>0.19179389312977099</v>
      </c>
      <c r="G24" s="92">
        <v>0.19344666849465314</v>
      </c>
      <c r="H24" s="92">
        <v>0.19299696719051557</v>
      </c>
    </row>
    <row r="25" spans="2:8" ht="15.75" x14ac:dyDescent="0.3">
      <c r="B25" s="51" t="s">
        <v>95</v>
      </c>
      <c r="C25" s="92">
        <v>1.7322411709413187E-2</v>
      </c>
      <c r="D25" s="92">
        <v>1.7462627331657626E-2</v>
      </c>
      <c r="E25" s="92">
        <v>1.6813559322033898E-2</v>
      </c>
      <c r="F25" s="92">
        <v>1.6902944383860415E-2</v>
      </c>
      <c r="G25" s="92">
        <v>1.5766383328763366E-2</v>
      </c>
      <c r="H25" s="92">
        <v>1.5853322304935209E-2</v>
      </c>
    </row>
    <row r="26" spans="2:8" ht="15.75" x14ac:dyDescent="0.3">
      <c r="B26" s="51" t="s">
        <v>96</v>
      </c>
      <c r="C26" s="92">
        <v>0.16892708473210688</v>
      </c>
      <c r="D26" s="92">
        <v>0.16060325439872999</v>
      </c>
      <c r="E26" s="92">
        <v>0.15932203389830507</v>
      </c>
      <c r="F26" s="92">
        <v>0.16139585605234461</v>
      </c>
      <c r="G26" s="92">
        <v>0.15793803125856867</v>
      </c>
      <c r="H26" s="92">
        <v>0.1590846429556107</v>
      </c>
    </row>
    <row r="27" spans="2:8" ht="15.75" x14ac:dyDescent="0.3">
      <c r="B27" s="51" t="s">
        <v>97</v>
      </c>
      <c r="C27" s="92">
        <v>6.230696924936216E-2</v>
      </c>
      <c r="D27" s="92">
        <v>6.5087974599814788E-2</v>
      </c>
      <c r="E27" s="92">
        <v>6.6033898305084743E-2</v>
      </c>
      <c r="F27" s="92">
        <v>6.8838604143947657E-2</v>
      </c>
      <c r="G27" s="92">
        <v>7.0468878530298873E-2</v>
      </c>
      <c r="H27" s="92">
        <v>7.278742762613731E-2</v>
      </c>
    </row>
    <row r="28" spans="2:8" ht="15.75" x14ac:dyDescent="0.3">
      <c r="B28" s="51" t="s">
        <v>98</v>
      </c>
      <c r="C28" s="92">
        <v>5.7741372364710618E-3</v>
      </c>
      <c r="D28" s="92">
        <v>5.9531684085196452E-3</v>
      </c>
      <c r="E28" s="92">
        <v>3.9322033898305086E-3</v>
      </c>
      <c r="F28" s="92">
        <v>5.0436205016357689E-3</v>
      </c>
      <c r="G28" s="92">
        <v>6.1694543460378394E-3</v>
      </c>
      <c r="H28" s="92">
        <v>5.1006341328921978E-3</v>
      </c>
    </row>
    <row r="29" spans="2:8" ht="15.75" x14ac:dyDescent="0.3">
      <c r="B29" s="51" t="s">
        <v>99</v>
      </c>
      <c r="C29" s="92">
        <v>2.4170807036390501E-3</v>
      </c>
      <c r="D29" s="92">
        <v>2.9104378886096044E-3</v>
      </c>
      <c r="E29" s="92">
        <v>2.5762711864406778E-3</v>
      </c>
      <c r="F29" s="92">
        <v>2.7262813522355507E-3</v>
      </c>
      <c r="G29" s="92">
        <v>2.330682752947628E-3</v>
      </c>
      <c r="H29" s="92">
        <v>3.5842293906810036E-3</v>
      </c>
    </row>
    <row r="30" spans="2:8" ht="15.75" x14ac:dyDescent="0.3">
      <c r="B30" s="51" t="s">
        <v>100</v>
      </c>
      <c r="C30" s="92">
        <v>6.5798308043507449E-3</v>
      </c>
      <c r="D30" s="92">
        <v>6.7469241963222645E-3</v>
      </c>
      <c r="E30" s="92">
        <v>6.2372881355932204E-3</v>
      </c>
      <c r="F30" s="92">
        <v>6.8157033805888766E-3</v>
      </c>
      <c r="G30" s="92">
        <v>7.951741157115437E-3</v>
      </c>
      <c r="H30" s="92">
        <v>7.7198786876206231E-3</v>
      </c>
    </row>
    <row r="31" spans="2:8" ht="15.75" x14ac:dyDescent="0.3">
      <c r="B31" s="51" t="s">
        <v>101</v>
      </c>
      <c r="C31" s="92">
        <v>6.9692493621592591E-2</v>
      </c>
      <c r="D31" s="92">
        <v>7.1570313533536184E-2</v>
      </c>
      <c r="E31" s="92">
        <v>8.0949152542372879E-2</v>
      </c>
      <c r="F31" s="92">
        <v>7.8789531079607414E-2</v>
      </c>
      <c r="G31" s="92">
        <v>7.4307650123389093E-2</v>
      </c>
      <c r="H31" s="92">
        <v>7.0306038047973529E-2</v>
      </c>
    </row>
    <row r="32" spans="2:8" ht="15.75" x14ac:dyDescent="0.3">
      <c r="B32" s="27" t="s">
        <v>63</v>
      </c>
      <c r="C32" s="92">
        <v>6.1769840204109038E-3</v>
      </c>
      <c r="D32" s="92">
        <v>6.3500463024209553E-3</v>
      </c>
      <c r="E32" s="92">
        <v>5.1525423728813555E-3</v>
      </c>
      <c r="F32" s="92">
        <v>7.2246455834242091E-3</v>
      </c>
      <c r="G32" s="92">
        <v>7.8146421716479304E-3</v>
      </c>
      <c r="H32" s="92">
        <v>7.4441687344913151E-3</v>
      </c>
    </row>
    <row r="33" spans="2:11" ht="16.5" thickBot="1" x14ac:dyDescent="0.35">
      <c r="B33" s="51" t="s">
        <v>104</v>
      </c>
      <c r="C33" s="92">
        <v>3.0347791056801396E-2</v>
      </c>
      <c r="D33" s="92">
        <v>3.2543987299907394E-2</v>
      </c>
      <c r="E33" s="92">
        <v>2.9966101694915256E-2</v>
      </c>
      <c r="F33" s="92">
        <v>2.8898582333696837E-2</v>
      </c>
      <c r="G33" s="92">
        <v>3.0024677817384153E-2</v>
      </c>
      <c r="H33" s="92">
        <v>2.8673835125448029E-2</v>
      </c>
    </row>
    <row r="34" spans="2:11" ht="15.75" x14ac:dyDescent="0.3">
      <c r="B34" s="16" t="s">
        <v>10</v>
      </c>
      <c r="C34" s="80">
        <v>1</v>
      </c>
      <c r="D34" s="80">
        <v>1</v>
      </c>
      <c r="E34" s="80">
        <v>1</v>
      </c>
      <c r="F34" s="80">
        <v>1</v>
      </c>
      <c r="G34" s="80">
        <v>1</v>
      </c>
      <c r="H34" s="80">
        <v>1</v>
      </c>
    </row>
    <row r="35" spans="2:11" ht="69.75" customHeight="1" x14ac:dyDescent="0.25">
      <c r="B35" s="133" t="s">
        <v>114</v>
      </c>
      <c r="C35" s="134"/>
      <c r="D35" s="134"/>
      <c r="E35" s="134"/>
      <c r="F35" s="134"/>
      <c r="G35" s="134"/>
      <c r="H35" s="134"/>
      <c r="I35" s="134"/>
      <c r="J35" s="134"/>
      <c r="K35" s="134"/>
    </row>
  </sheetData>
  <mergeCells count="3">
    <mergeCell ref="B3:K3"/>
    <mergeCell ref="B4:K4"/>
    <mergeCell ref="B35:K3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1"/>
  <sheetViews>
    <sheetView showGridLines="0" workbookViewId="0">
      <selection activeCell="N14" sqref="N14"/>
    </sheetView>
  </sheetViews>
  <sheetFormatPr defaultRowHeight="15" x14ac:dyDescent="0.25"/>
  <cols>
    <col min="1" max="1" width="5" style="15" customWidth="1"/>
    <col min="2" max="2" width="53.85546875" style="15" customWidth="1"/>
    <col min="3" max="3" width="31.28515625" style="15" customWidth="1"/>
    <col min="4" max="16384" width="9.140625" style="15"/>
  </cols>
  <sheetData>
    <row r="3" spans="2:11" ht="27" x14ac:dyDescent="0.45">
      <c r="B3" s="135" t="s">
        <v>131</v>
      </c>
      <c r="C3" s="135"/>
      <c r="D3" s="135"/>
      <c r="E3" s="135"/>
      <c r="F3" s="135"/>
      <c r="G3" s="135"/>
      <c r="H3" s="135"/>
      <c r="I3" s="135"/>
      <c r="J3" s="135"/>
      <c r="K3" s="135"/>
    </row>
    <row r="4" spans="2:11" ht="48.75" customHeight="1" x14ac:dyDescent="0.3">
      <c r="B4" s="136" t="s">
        <v>103</v>
      </c>
      <c r="C4" s="136"/>
      <c r="D4" s="136"/>
      <c r="E4" s="136"/>
      <c r="F4" s="136"/>
      <c r="G4" s="136"/>
      <c r="H4" s="136"/>
      <c r="I4" s="136"/>
      <c r="J4" s="136"/>
      <c r="K4" s="136"/>
    </row>
    <row r="5" spans="2:11" ht="15.75" x14ac:dyDescent="0.3">
      <c r="B5" s="3"/>
      <c r="C5" s="3"/>
      <c r="D5" s="3"/>
      <c r="E5" s="3"/>
      <c r="F5" s="3"/>
      <c r="G5" s="3"/>
      <c r="H5" s="3"/>
      <c r="I5" s="3"/>
      <c r="J5" s="3"/>
      <c r="K5" s="3"/>
    </row>
    <row r="6" spans="2:11" ht="33.75" thickBot="1" x14ac:dyDescent="0.35">
      <c r="B6" s="9" t="s">
        <v>123</v>
      </c>
      <c r="C6" s="13" t="s">
        <v>34</v>
      </c>
      <c r="D6" s="3"/>
      <c r="E6" s="3"/>
      <c r="F6" s="3"/>
      <c r="G6" s="10"/>
      <c r="H6" s="3"/>
      <c r="I6" s="3"/>
      <c r="J6" s="3"/>
      <c r="K6" s="3"/>
    </row>
    <row r="7" spans="2:11" ht="17.25" thickTop="1" x14ac:dyDescent="0.3">
      <c r="B7" s="50" t="s">
        <v>78</v>
      </c>
      <c r="C7" s="56">
        <v>1100</v>
      </c>
      <c r="D7" s="3"/>
      <c r="E7" s="3"/>
      <c r="F7" s="3"/>
      <c r="G7" s="10"/>
      <c r="H7" s="3"/>
      <c r="I7" s="3"/>
      <c r="J7" s="3"/>
      <c r="K7" s="3"/>
    </row>
    <row r="8" spans="2:11" ht="16.5" x14ac:dyDescent="0.3">
      <c r="B8" s="51" t="s">
        <v>79</v>
      </c>
      <c r="C8" s="57">
        <v>746</v>
      </c>
      <c r="D8" s="3"/>
      <c r="E8" s="3"/>
      <c r="F8" s="3"/>
      <c r="G8" s="10"/>
      <c r="H8" s="3"/>
      <c r="I8" s="3"/>
      <c r="J8" s="3"/>
      <c r="K8" s="3"/>
    </row>
    <row r="9" spans="2:11" ht="16.5" x14ac:dyDescent="0.3">
      <c r="B9" s="51" t="s">
        <v>80</v>
      </c>
      <c r="C9" s="57">
        <v>2856</v>
      </c>
      <c r="D9" s="3"/>
      <c r="E9" s="3"/>
      <c r="F9" s="3"/>
      <c r="G9" s="10"/>
      <c r="H9" s="3"/>
      <c r="I9" s="3"/>
      <c r="J9" s="3"/>
      <c r="K9" s="3"/>
    </row>
    <row r="10" spans="2:11" ht="16.5" x14ac:dyDescent="0.3">
      <c r="B10" s="51" t="s">
        <v>81</v>
      </c>
      <c r="C10" s="57">
        <v>849</v>
      </c>
      <c r="D10" s="3"/>
      <c r="E10" s="3"/>
      <c r="F10" s="3"/>
      <c r="G10" s="10"/>
      <c r="H10" s="3"/>
      <c r="I10" s="3"/>
      <c r="J10" s="3"/>
      <c r="K10" s="3"/>
    </row>
    <row r="11" spans="2:11" ht="16.5" x14ac:dyDescent="0.3">
      <c r="B11" s="51" t="s">
        <v>82</v>
      </c>
      <c r="C11" s="57">
        <v>260</v>
      </c>
      <c r="D11" s="3"/>
      <c r="E11" s="3"/>
      <c r="F11" s="3"/>
      <c r="G11" s="10"/>
      <c r="H11" s="3"/>
      <c r="I11" s="3"/>
      <c r="J11" s="3"/>
      <c r="K11" s="3"/>
    </row>
    <row r="12" spans="2:11" ht="16.5" x14ac:dyDescent="0.3">
      <c r="B12" s="51" t="s">
        <v>119</v>
      </c>
      <c r="C12" s="57">
        <v>239</v>
      </c>
      <c r="D12" s="3"/>
      <c r="E12" s="3"/>
      <c r="F12" s="3"/>
      <c r="G12" s="10"/>
      <c r="H12" s="3"/>
      <c r="I12" s="3"/>
      <c r="J12" s="3"/>
      <c r="K12" s="3"/>
    </row>
    <row r="13" spans="2:11" ht="16.5" x14ac:dyDescent="0.3">
      <c r="B13" s="51" t="s">
        <v>83</v>
      </c>
      <c r="C13" s="57">
        <v>316</v>
      </c>
      <c r="D13" s="3"/>
      <c r="E13" s="3"/>
      <c r="F13" s="3"/>
      <c r="G13" s="10"/>
      <c r="H13" s="3"/>
      <c r="I13" s="3"/>
      <c r="J13" s="3"/>
      <c r="K13" s="3"/>
    </row>
    <row r="14" spans="2:11" ht="16.5" x14ac:dyDescent="0.3">
      <c r="B14" s="51" t="s">
        <v>84</v>
      </c>
      <c r="C14" s="57">
        <v>144</v>
      </c>
      <c r="D14" s="3"/>
      <c r="E14" s="3"/>
      <c r="F14" s="3"/>
      <c r="G14" s="10"/>
      <c r="H14" s="3"/>
      <c r="I14" s="3"/>
      <c r="J14" s="3"/>
      <c r="K14" s="3"/>
    </row>
    <row r="15" spans="2:11" ht="16.5" x14ac:dyDescent="0.3">
      <c r="B15" s="51" t="s">
        <v>85</v>
      </c>
      <c r="C15" s="57">
        <v>209</v>
      </c>
      <c r="D15" s="3"/>
      <c r="E15" s="3"/>
      <c r="F15" s="3"/>
      <c r="G15" s="10"/>
      <c r="H15" s="3"/>
      <c r="I15" s="3"/>
      <c r="J15" s="3"/>
      <c r="K15" s="3"/>
    </row>
    <row r="16" spans="2:11" ht="16.5" x14ac:dyDescent="0.3">
      <c r="B16" s="51" t="s">
        <v>86</v>
      </c>
      <c r="C16" s="57">
        <v>149</v>
      </c>
      <c r="D16" s="3"/>
      <c r="E16" s="3"/>
      <c r="F16" s="3"/>
      <c r="G16" s="10"/>
      <c r="H16" s="3"/>
      <c r="I16" s="3"/>
      <c r="J16" s="3"/>
      <c r="K16" s="3"/>
    </row>
    <row r="17" spans="2:11" ht="16.5" x14ac:dyDescent="0.3">
      <c r="B17" s="51" t="s">
        <v>87</v>
      </c>
      <c r="C17" s="57">
        <v>131</v>
      </c>
      <c r="D17" s="3"/>
      <c r="E17" s="3"/>
      <c r="F17" s="3"/>
      <c r="G17" s="10"/>
      <c r="H17" s="3"/>
      <c r="I17" s="3"/>
      <c r="J17" s="3"/>
      <c r="K17" s="3"/>
    </row>
    <row r="18" spans="2:11" ht="16.5" x14ac:dyDescent="0.3">
      <c r="B18" s="51" t="s">
        <v>88</v>
      </c>
      <c r="C18" s="57">
        <v>1476</v>
      </c>
      <c r="D18" s="3"/>
      <c r="E18" s="3"/>
      <c r="F18" s="3"/>
      <c r="G18" s="10"/>
      <c r="H18" s="3"/>
      <c r="I18" s="3"/>
      <c r="J18" s="3"/>
      <c r="K18" s="3"/>
    </row>
    <row r="19" spans="2:11" ht="16.5" x14ac:dyDescent="0.3">
      <c r="B19" s="51" t="s">
        <v>89</v>
      </c>
      <c r="C19" s="57">
        <v>211</v>
      </c>
      <c r="D19" s="3"/>
      <c r="E19" s="3"/>
      <c r="F19" s="3"/>
      <c r="G19" s="10"/>
      <c r="H19" s="3"/>
      <c r="I19" s="3"/>
      <c r="J19" s="3"/>
      <c r="K19" s="3"/>
    </row>
    <row r="20" spans="2:11" ht="16.5" x14ac:dyDescent="0.3">
      <c r="B20" s="51" t="s">
        <v>90</v>
      </c>
      <c r="C20" s="57">
        <v>397</v>
      </c>
      <c r="D20" s="3"/>
      <c r="E20" s="3"/>
      <c r="F20" s="3"/>
      <c r="G20" s="10"/>
      <c r="H20" s="3"/>
      <c r="I20" s="3"/>
      <c r="J20" s="3"/>
      <c r="K20" s="3"/>
    </row>
    <row r="21" spans="2:11" ht="16.5" x14ac:dyDescent="0.3">
      <c r="B21" s="51" t="s">
        <v>91</v>
      </c>
      <c r="C21" s="57">
        <v>50</v>
      </c>
      <c r="D21" s="3"/>
      <c r="E21" s="3"/>
      <c r="F21" s="3"/>
      <c r="G21" s="10"/>
      <c r="H21" s="3"/>
      <c r="I21" s="3"/>
      <c r="J21" s="3"/>
      <c r="K21" s="3"/>
    </row>
    <row r="22" spans="2:11" ht="16.5" x14ac:dyDescent="0.3">
      <c r="B22" s="51" t="s">
        <v>92</v>
      </c>
      <c r="C22" s="57">
        <v>1048</v>
      </c>
      <c r="D22" s="3"/>
      <c r="E22" s="3"/>
      <c r="F22" s="3"/>
      <c r="G22" s="10"/>
      <c r="H22" s="3"/>
      <c r="I22" s="3"/>
      <c r="J22" s="3"/>
      <c r="K22" s="3"/>
    </row>
    <row r="23" spans="2:11" ht="16.5" x14ac:dyDescent="0.3">
      <c r="B23" s="51" t="s">
        <v>93</v>
      </c>
      <c r="C23" s="57">
        <v>29</v>
      </c>
      <c r="D23" s="3"/>
      <c r="E23" s="3"/>
      <c r="F23" s="3"/>
      <c r="G23" s="10"/>
      <c r="H23" s="3"/>
      <c r="I23" s="3"/>
      <c r="J23" s="3"/>
      <c r="K23" s="3"/>
    </row>
    <row r="24" spans="2:11" ht="16.5" x14ac:dyDescent="0.3">
      <c r="B24" s="51" t="s">
        <v>94</v>
      </c>
      <c r="C24" s="57">
        <v>2699</v>
      </c>
      <c r="D24" s="3"/>
      <c r="E24" s="3"/>
      <c r="F24" s="3"/>
      <c r="G24" s="10"/>
      <c r="H24" s="3"/>
      <c r="I24" s="3"/>
      <c r="J24" s="3"/>
      <c r="K24" s="3"/>
    </row>
    <row r="25" spans="2:11" ht="16.5" x14ac:dyDescent="0.3">
      <c r="B25" s="51" t="s">
        <v>95</v>
      </c>
      <c r="C25" s="57">
        <v>671</v>
      </c>
      <c r="D25" s="3"/>
      <c r="E25" s="3"/>
      <c r="F25" s="3"/>
      <c r="G25" s="10"/>
      <c r="H25" s="3"/>
      <c r="I25" s="3"/>
      <c r="J25" s="3"/>
      <c r="K25" s="3"/>
    </row>
    <row r="26" spans="2:11" ht="16.5" x14ac:dyDescent="0.3">
      <c r="B26" s="51" t="s">
        <v>96</v>
      </c>
      <c r="C26" s="57">
        <v>2825</v>
      </c>
      <c r="D26" s="3"/>
      <c r="E26" s="3"/>
      <c r="F26" s="3"/>
      <c r="G26" s="10"/>
      <c r="H26" s="3"/>
      <c r="I26" s="3"/>
      <c r="J26" s="3"/>
      <c r="K26" s="3"/>
    </row>
    <row r="27" spans="2:11" ht="16.5" x14ac:dyDescent="0.3">
      <c r="B27" s="51" t="s">
        <v>97</v>
      </c>
      <c r="C27" s="57">
        <v>1075</v>
      </c>
      <c r="D27" s="3"/>
      <c r="E27" s="3"/>
      <c r="F27" s="3"/>
      <c r="G27" s="10"/>
      <c r="H27" s="3"/>
      <c r="I27" s="3"/>
      <c r="J27" s="3"/>
      <c r="K27" s="3"/>
    </row>
    <row r="28" spans="2:11" ht="16.5" x14ac:dyDescent="0.3">
      <c r="B28" s="51" t="s">
        <v>98</v>
      </c>
      <c r="C28" s="57">
        <v>367</v>
      </c>
      <c r="D28" s="3"/>
      <c r="E28" s="3"/>
      <c r="F28" s="3"/>
      <c r="G28" s="10"/>
      <c r="H28" s="3"/>
      <c r="I28" s="3"/>
      <c r="J28" s="3"/>
      <c r="K28" s="3"/>
    </row>
    <row r="29" spans="2:11" ht="16.5" x14ac:dyDescent="0.3">
      <c r="B29" s="51" t="s">
        <v>99</v>
      </c>
      <c r="C29" s="57">
        <v>411</v>
      </c>
      <c r="D29" s="3"/>
      <c r="E29" s="3"/>
      <c r="F29" s="3"/>
      <c r="G29" s="10"/>
      <c r="H29" s="3"/>
      <c r="I29" s="3"/>
      <c r="J29" s="3"/>
      <c r="K29" s="3"/>
    </row>
    <row r="30" spans="2:11" ht="16.5" x14ac:dyDescent="0.3">
      <c r="B30" s="51" t="s">
        <v>100</v>
      </c>
      <c r="C30" s="57">
        <v>535</v>
      </c>
      <c r="D30" s="3"/>
      <c r="E30" s="3"/>
      <c r="F30" s="3"/>
      <c r="G30" s="10"/>
      <c r="H30" s="3"/>
      <c r="I30" s="3"/>
      <c r="J30" s="3"/>
      <c r="K30" s="3"/>
    </row>
    <row r="31" spans="2:11" ht="16.5" x14ac:dyDescent="0.3">
      <c r="B31" s="51" t="s">
        <v>101</v>
      </c>
      <c r="C31" s="6">
        <v>1273</v>
      </c>
      <c r="D31" s="3"/>
      <c r="E31" s="3"/>
      <c r="F31" s="3"/>
      <c r="G31" s="11"/>
      <c r="H31" s="3"/>
      <c r="I31" s="3"/>
      <c r="J31" s="3"/>
      <c r="K31" s="3"/>
    </row>
    <row r="32" spans="2:11" ht="16.5" x14ac:dyDescent="0.3">
      <c r="B32" s="27" t="s">
        <v>105</v>
      </c>
      <c r="C32" s="57">
        <v>235</v>
      </c>
      <c r="D32" s="3"/>
      <c r="E32" s="3"/>
      <c r="F32" s="3"/>
      <c r="G32" s="11"/>
      <c r="H32" s="3"/>
      <c r="I32" s="3"/>
      <c r="J32" s="3"/>
      <c r="K32" s="3"/>
    </row>
    <row r="33" spans="2:11" ht="16.5" thickBot="1" x14ac:dyDescent="0.35">
      <c r="B33" s="51" t="s">
        <v>102</v>
      </c>
      <c r="C33" s="52">
        <v>307</v>
      </c>
      <c r="D33" s="3"/>
      <c r="E33" s="3"/>
      <c r="F33" s="3"/>
      <c r="G33" s="3"/>
      <c r="H33" s="3"/>
      <c r="I33" s="3"/>
      <c r="J33" s="3"/>
      <c r="K33" s="3"/>
    </row>
    <row r="34" spans="2:11" ht="16.5" x14ac:dyDescent="0.3">
      <c r="B34" s="45" t="s">
        <v>10</v>
      </c>
      <c r="C34" s="20">
        <f>SUM(C7:C33)</f>
        <v>20608</v>
      </c>
      <c r="D34" s="3"/>
      <c r="E34" s="3"/>
      <c r="F34" s="3"/>
      <c r="G34" s="3"/>
      <c r="H34" s="3"/>
      <c r="I34" s="3"/>
      <c r="J34" s="3"/>
      <c r="K34" s="3"/>
    </row>
    <row r="35" spans="2:11" ht="30.75" customHeight="1" x14ac:dyDescent="0.25">
      <c r="B35" s="133" t="s">
        <v>106</v>
      </c>
      <c r="C35" s="134"/>
      <c r="D35" s="134"/>
      <c r="E35" s="134"/>
      <c r="F35" s="134"/>
      <c r="G35" s="134"/>
      <c r="H35" s="134"/>
      <c r="I35" s="134"/>
      <c r="J35" s="134"/>
      <c r="K35" s="134"/>
    </row>
    <row r="41" spans="2:11" x14ac:dyDescent="0.25">
      <c r="B41" s="21"/>
    </row>
  </sheetData>
  <mergeCells count="3">
    <mergeCell ref="B3:K3"/>
    <mergeCell ref="B4:K4"/>
    <mergeCell ref="B35:K3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0"/>
  <sheetViews>
    <sheetView showGridLines="0" workbookViewId="0">
      <selection activeCell="C8" sqref="C8:G11"/>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5" t="s">
        <v>132</v>
      </c>
      <c r="C3" s="135"/>
      <c r="D3" s="135"/>
      <c r="E3" s="135"/>
      <c r="F3" s="135"/>
      <c r="G3" s="135"/>
      <c r="H3" s="135"/>
      <c r="I3" s="135"/>
      <c r="J3" s="135"/>
      <c r="K3" s="135"/>
    </row>
    <row r="4" spans="2:11" ht="51.75" customHeight="1" x14ac:dyDescent="0.3">
      <c r="B4" s="136" t="s">
        <v>54</v>
      </c>
      <c r="C4" s="136"/>
      <c r="D4" s="136"/>
      <c r="E4" s="136"/>
      <c r="F4" s="136"/>
      <c r="G4" s="136"/>
      <c r="H4" s="136"/>
      <c r="I4" s="136"/>
      <c r="J4" s="136"/>
      <c r="K4" s="3"/>
    </row>
    <row r="5" spans="2:11" ht="15.75" x14ac:dyDescent="0.3">
      <c r="B5" s="3"/>
      <c r="C5" s="3"/>
      <c r="D5" s="3"/>
      <c r="E5" s="3"/>
      <c r="F5" s="3"/>
      <c r="G5" s="3"/>
      <c r="H5" s="3"/>
      <c r="I5" s="3"/>
      <c r="J5" s="3"/>
      <c r="K5" s="3"/>
    </row>
    <row r="6" spans="2:11" ht="43.5" customHeight="1" x14ac:dyDescent="0.3">
      <c r="B6" s="140" t="s">
        <v>73</v>
      </c>
      <c r="C6" s="142" t="s">
        <v>125</v>
      </c>
      <c r="D6" s="142"/>
      <c r="E6" s="142"/>
      <c r="F6" s="142"/>
      <c r="G6" s="142"/>
      <c r="H6" s="142"/>
      <c r="I6" s="3"/>
      <c r="J6" s="3"/>
      <c r="K6" s="3"/>
    </row>
    <row r="7" spans="2:11" ht="17.25" thickBot="1" x14ac:dyDescent="0.35">
      <c r="B7" s="141"/>
      <c r="C7" s="22" t="s">
        <v>4</v>
      </c>
      <c r="D7" s="23" t="s">
        <v>0</v>
      </c>
      <c r="E7" s="23" t="s">
        <v>1</v>
      </c>
      <c r="F7" s="23" t="s">
        <v>2</v>
      </c>
      <c r="G7" s="31" t="s">
        <v>13</v>
      </c>
      <c r="H7" s="35" t="s">
        <v>10</v>
      </c>
      <c r="I7" s="3"/>
      <c r="J7" s="3"/>
      <c r="K7" s="3"/>
    </row>
    <row r="8" spans="2:11" ht="16.5" thickTop="1" x14ac:dyDescent="0.3">
      <c r="B8" s="47" t="s">
        <v>134</v>
      </c>
      <c r="C8" s="26">
        <v>226</v>
      </c>
      <c r="D8" s="26">
        <v>170</v>
      </c>
      <c r="E8" s="26">
        <v>259</v>
      </c>
      <c r="F8" s="26">
        <v>156</v>
      </c>
      <c r="G8" s="32">
        <v>20</v>
      </c>
      <c r="H8" s="36">
        <f>SUM(C8:G8)</f>
        <v>831</v>
      </c>
      <c r="I8" s="3"/>
      <c r="J8" s="3"/>
      <c r="K8" s="3"/>
    </row>
    <row r="9" spans="2:11" ht="15.75" x14ac:dyDescent="0.3">
      <c r="B9" s="5" t="s">
        <v>16</v>
      </c>
      <c r="C9" s="41">
        <v>334</v>
      </c>
      <c r="D9" s="41">
        <v>463</v>
      </c>
      <c r="E9" s="41">
        <v>440</v>
      </c>
      <c r="F9" s="41">
        <v>266</v>
      </c>
      <c r="G9" s="42">
        <v>143</v>
      </c>
      <c r="H9" s="37">
        <f t="shared" ref="H9:H18" si="0">SUM(C9:G9)</f>
        <v>1646</v>
      </c>
      <c r="I9" s="3"/>
      <c r="J9" s="3"/>
      <c r="K9" s="3"/>
    </row>
    <row r="10" spans="2:11" ht="15.75" x14ac:dyDescent="0.3">
      <c r="B10" s="5" t="s">
        <v>17</v>
      </c>
      <c r="C10" s="41">
        <v>670</v>
      </c>
      <c r="D10" s="41">
        <v>823</v>
      </c>
      <c r="E10" s="41">
        <v>949</v>
      </c>
      <c r="F10" s="41">
        <v>518</v>
      </c>
      <c r="G10" s="42">
        <v>225</v>
      </c>
      <c r="H10" s="37">
        <f t="shared" si="0"/>
        <v>3185</v>
      </c>
      <c r="I10" s="3"/>
      <c r="J10" s="3"/>
      <c r="K10" s="3"/>
    </row>
    <row r="11" spans="2:11" ht="15.75" x14ac:dyDescent="0.3">
      <c r="B11" s="5" t="s">
        <v>18</v>
      </c>
      <c r="C11" s="41">
        <v>782</v>
      </c>
      <c r="D11" s="41">
        <v>1022</v>
      </c>
      <c r="E11" s="41">
        <v>1119</v>
      </c>
      <c r="F11" s="41">
        <v>666</v>
      </c>
      <c r="G11" s="42">
        <v>164</v>
      </c>
      <c r="H11" s="37">
        <f t="shared" si="0"/>
        <v>3753</v>
      </c>
      <c r="I11" s="3"/>
      <c r="J11" s="3"/>
      <c r="K11" s="3"/>
    </row>
    <row r="12" spans="2:11" ht="15.75" x14ac:dyDescent="0.3">
      <c r="B12" s="5" t="s">
        <v>19</v>
      </c>
      <c r="C12" s="41">
        <v>919</v>
      </c>
      <c r="D12" s="41">
        <v>1114</v>
      </c>
      <c r="E12" s="41">
        <v>1086</v>
      </c>
      <c r="F12" s="41">
        <v>602</v>
      </c>
      <c r="G12" s="42">
        <v>152</v>
      </c>
      <c r="H12" s="37">
        <f t="shared" si="0"/>
        <v>3873</v>
      </c>
      <c r="I12" s="3"/>
      <c r="J12" s="3"/>
      <c r="K12" s="3"/>
    </row>
    <row r="13" spans="2:11" ht="15.75" x14ac:dyDescent="0.3">
      <c r="B13" s="5" t="s">
        <v>20</v>
      </c>
      <c r="C13" s="41">
        <v>484</v>
      </c>
      <c r="D13" s="41">
        <v>770</v>
      </c>
      <c r="E13" s="41">
        <v>965</v>
      </c>
      <c r="F13" s="41">
        <v>473</v>
      </c>
      <c r="G13" s="42">
        <v>97</v>
      </c>
      <c r="H13" s="37">
        <f t="shared" si="0"/>
        <v>2789</v>
      </c>
      <c r="I13" s="3"/>
      <c r="J13" s="3"/>
      <c r="K13" s="3"/>
    </row>
    <row r="14" spans="2:11" ht="15.75" x14ac:dyDescent="0.3">
      <c r="B14" s="5" t="s">
        <v>21</v>
      </c>
      <c r="C14" s="41">
        <v>363</v>
      </c>
      <c r="D14" s="41">
        <v>473</v>
      </c>
      <c r="E14" s="41">
        <v>806</v>
      </c>
      <c r="F14" s="41">
        <v>386</v>
      </c>
      <c r="G14" s="42">
        <v>74</v>
      </c>
      <c r="H14" s="37">
        <f t="shared" si="0"/>
        <v>2102</v>
      </c>
      <c r="I14" s="3"/>
      <c r="J14" s="3"/>
      <c r="K14" s="3"/>
    </row>
    <row r="15" spans="2:11" ht="15.75" x14ac:dyDescent="0.3">
      <c r="B15" s="5" t="s">
        <v>22</v>
      </c>
      <c r="C15" s="41">
        <v>212</v>
      </c>
      <c r="D15" s="41">
        <v>203</v>
      </c>
      <c r="E15" s="41">
        <v>377</v>
      </c>
      <c r="F15" s="41">
        <v>254</v>
      </c>
      <c r="G15" s="42">
        <v>44</v>
      </c>
      <c r="H15" s="37">
        <f t="shared" si="0"/>
        <v>1090</v>
      </c>
      <c r="I15" s="3"/>
      <c r="J15" s="3"/>
      <c r="K15" s="3"/>
    </row>
    <row r="16" spans="2:11" ht="15.75" x14ac:dyDescent="0.3">
      <c r="B16" s="5" t="s">
        <v>23</v>
      </c>
      <c r="C16" s="41">
        <v>141</v>
      </c>
      <c r="D16" s="41">
        <v>125</v>
      </c>
      <c r="E16" s="41">
        <v>284</v>
      </c>
      <c r="F16" s="41">
        <v>139</v>
      </c>
      <c r="G16" s="42">
        <v>39</v>
      </c>
      <c r="H16" s="37">
        <f t="shared" si="0"/>
        <v>728</v>
      </c>
      <c r="I16" s="3"/>
      <c r="J16" s="3"/>
      <c r="K16" s="3"/>
    </row>
    <row r="17" spans="2:11" ht="15.75" x14ac:dyDescent="0.3">
      <c r="B17" s="5" t="s">
        <v>24</v>
      </c>
      <c r="C17" s="41">
        <v>88</v>
      </c>
      <c r="D17" s="41">
        <v>131</v>
      </c>
      <c r="E17" s="41">
        <v>242</v>
      </c>
      <c r="F17" s="41">
        <v>116</v>
      </c>
      <c r="G17" s="42">
        <v>36</v>
      </c>
      <c r="H17" s="37">
        <f t="shared" si="0"/>
        <v>613</v>
      </c>
      <c r="I17" s="3"/>
      <c r="J17" s="3"/>
      <c r="K17" s="3"/>
    </row>
    <row r="18" spans="2:11" ht="16.5" thickBot="1" x14ac:dyDescent="0.35">
      <c r="B18" s="8" t="s">
        <v>55</v>
      </c>
      <c r="C18" s="28">
        <v>552</v>
      </c>
      <c r="D18" s="28">
        <v>726</v>
      </c>
      <c r="E18" s="28">
        <v>1129</v>
      </c>
      <c r="F18" s="28">
        <v>828</v>
      </c>
      <c r="G18" s="33">
        <v>118</v>
      </c>
      <c r="H18" s="43">
        <f t="shared" si="0"/>
        <v>3353</v>
      </c>
      <c r="I18" s="3"/>
      <c r="J18" s="3"/>
      <c r="K18" s="3"/>
    </row>
    <row r="19" spans="2:11" ht="15.75" x14ac:dyDescent="0.3">
      <c r="B19" s="16" t="s">
        <v>10</v>
      </c>
      <c r="C19" s="30">
        <v>4771</v>
      </c>
      <c r="D19" s="30">
        <v>6020</v>
      </c>
      <c r="E19" s="30">
        <v>7656</v>
      </c>
      <c r="F19" s="30">
        <v>4404</v>
      </c>
      <c r="G19" s="34">
        <v>1112</v>
      </c>
      <c r="H19" s="39">
        <f t="shared" ref="H19" si="1">SUM(C19:G19)</f>
        <v>23963</v>
      </c>
      <c r="I19" s="3"/>
      <c r="J19" s="3"/>
      <c r="K19" s="3"/>
    </row>
    <row r="20" spans="2:11" ht="30" customHeight="1" x14ac:dyDescent="0.25">
      <c r="B20" s="143" t="s">
        <v>135</v>
      </c>
      <c r="C20" s="144"/>
      <c r="D20" s="144"/>
      <c r="E20" s="144"/>
      <c r="F20" s="144"/>
      <c r="G20" s="144"/>
      <c r="H20" s="144"/>
      <c r="I20" s="144"/>
      <c r="J20" s="144"/>
      <c r="K20" s="144"/>
    </row>
  </sheetData>
  <mergeCells count="5">
    <mergeCell ref="B3:K3"/>
    <mergeCell ref="B4:J4"/>
    <mergeCell ref="B6:B7"/>
    <mergeCell ref="C6:H6"/>
    <mergeCell ref="B20:K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9"/>
  <sheetViews>
    <sheetView showGridLines="0" workbookViewId="0">
      <selection activeCell="B19" sqref="B19:K19"/>
    </sheetView>
  </sheetViews>
  <sheetFormatPr defaultRowHeight="15" x14ac:dyDescent="0.25"/>
  <cols>
    <col min="1" max="1" width="5" style="15" customWidth="1"/>
    <col min="2" max="2" width="45.28515625" style="15" customWidth="1"/>
    <col min="3" max="5" width="17" style="15" customWidth="1"/>
    <col min="6" max="10" width="9.140625" style="15"/>
    <col min="11" max="11" width="32.42578125" style="15" customWidth="1"/>
    <col min="12" max="16384" width="9.140625" style="15"/>
  </cols>
  <sheetData>
    <row r="3" spans="2:11" ht="27" x14ac:dyDescent="0.45">
      <c r="B3" s="135" t="s">
        <v>148</v>
      </c>
      <c r="C3" s="135"/>
      <c r="D3" s="135"/>
      <c r="E3" s="135"/>
      <c r="F3" s="135"/>
      <c r="G3" s="135"/>
      <c r="H3" s="135"/>
      <c r="I3" s="135"/>
      <c r="J3" s="135"/>
      <c r="K3" s="135"/>
    </row>
    <row r="4" spans="2:11" s="3" customFormat="1" ht="50.25" customHeight="1" x14ac:dyDescent="0.3">
      <c r="B4" s="136" t="s">
        <v>107</v>
      </c>
      <c r="C4" s="136"/>
      <c r="D4" s="136"/>
      <c r="E4" s="136"/>
      <c r="F4" s="136"/>
      <c r="G4" s="136"/>
      <c r="H4" s="136"/>
      <c r="I4" s="136"/>
      <c r="J4" s="136"/>
      <c r="K4" s="136"/>
    </row>
    <row r="6" spans="2:11" ht="17.25" thickBot="1" x14ac:dyDescent="0.35">
      <c r="B6" s="9" t="s">
        <v>108</v>
      </c>
      <c r="C6" s="12">
        <v>42488</v>
      </c>
      <c r="D6" s="12">
        <v>42516</v>
      </c>
      <c r="E6" s="12">
        <v>42551</v>
      </c>
      <c r="G6" s="1"/>
    </row>
    <row r="7" spans="2:11" ht="17.25" thickTop="1" x14ac:dyDescent="0.3">
      <c r="B7" s="47" t="s">
        <v>137</v>
      </c>
      <c r="C7" s="77">
        <v>2.4676209952283572E-2</v>
      </c>
      <c r="D7" s="77">
        <v>2.5366790072672427E-2</v>
      </c>
      <c r="E7" s="77">
        <v>2.6054590570719603E-2</v>
      </c>
      <c r="G7" s="1"/>
    </row>
    <row r="8" spans="2:11" ht="16.5" x14ac:dyDescent="0.3">
      <c r="B8" s="5" t="s">
        <v>16</v>
      </c>
      <c r="C8" s="78">
        <v>1.3905930470347648E-2</v>
      </c>
      <c r="D8" s="78">
        <v>1.5220074043603456E-2</v>
      </c>
      <c r="E8" s="78">
        <v>1.488833746898263E-2</v>
      </c>
      <c r="G8" s="1"/>
    </row>
    <row r="9" spans="2:11" ht="16.5" x14ac:dyDescent="0.3">
      <c r="B9" s="5" t="s">
        <v>17</v>
      </c>
      <c r="C9" s="78">
        <v>2.0586230402181323E-2</v>
      </c>
      <c r="D9" s="78">
        <v>2.1390374331550801E-2</v>
      </c>
      <c r="E9" s="78">
        <v>2.3159636062861869E-2</v>
      </c>
      <c r="G9" s="1"/>
    </row>
    <row r="10" spans="2:11" ht="16.5" x14ac:dyDescent="0.3">
      <c r="B10" s="5" t="s">
        <v>18</v>
      </c>
      <c r="C10" s="78">
        <v>4.6762099522835721E-2</v>
      </c>
      <c r="D10" s="78">
        <v>4.7442753325106266E-2</v>
      </c>
      <c r="E10" s="78">
        <v>4.8524951750758202E-2</v>
      </c>
      <c r="G10" s="1"/>
    </row>
    <row r="11" spans="2:11" ht="16.5" x14ac:dyDescent="0.3">
      <c r="B11" s="5" t="s">
        <v>19</v>
      </c>
      <c r="C11" s="78">
        <v>5.8486707566462168E-2</v>
      </c>
      <c r="D11" s="78">
        <v>5.6629644864938981E-2</v>
      </c>
      <c r="E11" s="78">
        <v>5.5417700578990904E-2</v>
      </c>
      <c r="G11" s="1"/>
    </row>
    <row r="12" spans="2:11" ht="16.5" x14ac:dyDescent="0.3">
      <c r="B12" s="5" t="s">
        <v>20</v>
      </c>
      <c r="C12" s="78">
        <v>7.8663940013633263E-2</v>
      </c>
      <c r="D12" s="78">
        <v>7.5551899081310853E-2</v>
      </c>
      <c r="E12" s="78">
        <v>7.9404466501240695E-2</v>
      </c>
      <c r="G12" s="1"/>
    </row>
    <row r="13" spans="2:11" ht="16.5" x14ac:dyDescent="0.3">
      <c r="B13" s="5" t="s">
        <v>21</v>
      </c>
      <c r="C13" s="78">
        <v>0.11179277436946149</v>
      </c>
      <c r="D13" s="78">
        <v>0.11229946524064172</v>
      </c>
      <c r="E13" s="78">
        <v>0.11345464571271023</v>
      </c>
      <c r="G13" s="1"/>
    </row>
    <row r="14" spans="2:11" ht="16.5" x14ac:dyDescent="0.3">
      <c r="B14" s="5" t="s">
        <v>22</v>
      </c>
      <c r="C14" s="78">
        <v>8.8207225630538511E-2</v>
      </c>
      <c r="D14" s="78">
        <v>8.761826408885233E-2</v>
      </c>
      <c r="E14" s="78">
        <v>9.1673559415494904E-2</v>
      </c>
      <c r="G14" s="1"/>
    </row>
    <row r="15" spans="2:11" ht="16.5" x14ac:dyDescent="0.3">
      <c r="B15" s="5" t="s">
        <v>23</v>
      </c>
      <c r="C15" s="78">
        <v>8.0708929788684394E-2</v>
      </c>
      <c r="D15" s="78">
        <v>7.9528314822432472E-2</v>
      </c>
      <c r="E15" s="78">
        <v>7.9266611524676039E-2</v>
      </c>
      <c r="G15" s="1"/>
    </row>
    <row r="16" spans="2:11" ht="16.5" x14ac:dyDescent="0.3">
      <c r="B16" s="5" t="s">
        <v>24</v>
      </c>
      <c r="C16" s="78">
        <v>0.11083844580777096</v>
      </c>
      <c r="D16" s="78">
        <v>0.11325928972987796</v>
      </c>
      <c r="E16" s="78">
        <v>0.11359250068927489</v>
      </c>
      <c r="G16" s="1"/>
    </row>
    <row r="17" spans="2:11" ht="17.25" thickBot="1" x14ac:dyDescent="0.35">
      <c r="B17" s="8" t="s">
        <v>136</v>
      </c>
      <c r="C17" s="94">
        <v>0.36537150647580097</v>
      </c>
      <c r="D17" s="94">
        <v>0.36569313039901274</v>
      </c>
      <c r="E17" s="94">
        <v>0.35456299972429006</v>
      </c>
      <c r="G17" s="2"/>
    </row>
    <row r="18" spans="2:11" ht="15.75" x14ac:dyDescent="0.3">
      <c r="B18" s="16" t="s">
        <v>10</v>
      </c>
      <c r="C18" s="80">
        <v>1</v>
      </c>
      <c r="D18" s="80">
        <v>1</v>
      </c>
      <c r="E18" s="80">
        <v>1</v>
      </c>
    </row>
    <row r="19" spans="2:11" ht="69.75" customHeight="1" x14ac:dyDescent="0.25">
      <c r="B19" s="133" t="s">
        <v>138</v>
      </c>
      <c r="C19" s="134"/>
      <c r="D19" s="134"/>
      <c r="E19" s="134"/>
      <c r="F19" s="134"/>
      <c r="G19" s="134"/>
      <c r="H19" s="134"/>
      <c r="I19" s="134"/>
      <c r="J19" s="134"/>
      <c r="K19" s="134"/>
    </row>
  </sheetData>
  <mergeCells count="3">
    <mergeCell ref="B3:K3"/>
    <mergeCell ref="B4:K4"/>
    <mergeCell ref="B19:K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3"/>
  <sheetViews>
    <sheetView showGridLines="0" workbookViewId="0">
      <selection activeCell="G6" sqref="G6"/>
    </sheetView>
  </sheetViews>
  <sheetFormatPr defaultRowHeight="15" x14ac:dyDescent="0.25"/>
  <cols>
    <col min="1" max="1" width="5" style="15" customWidth="1"/>
    <col min="2" max="2" width="45.28515625" style="15" customWidth="1"/>
    <col min="3" max="5" width="17" style="15" customWidth="1"/>
    <col min="6" max="10" width="9.140625" style="15" customWidth="1"/>
    <col min="11" max="11" width="45" style="15" customWidth="1"/>
    <col min="12" max="16384" width="9.140625" style="15"/>
  </cols>
  <sheetData>
    <row r="3" spans="2:11" ht="27" x14ac:dyDescent="0.45">
      <c r="B3" s="135" t="s">
        <v>150</v>
      </c>
      <c r="C3" s="135"/>
      <c r="D3" s="135"/>
      <c r="E3" s="135"/>
      <c r="F3" s="135"/>
      <c r="G3" s="135"/>
      <c r="H3" s="135"/>
      <c r="I3" s="135"/>
      <c r="J3" s="135"/>
      <c r="K3" s="135"/>
    </row>
    <row r="4" spans="2:11" s="3" customFormat="1" ht="38.25" customHeight="1" x14ac:dyDescent="0.3">
      <c r="B4" s="136" t="s">
        <v>32</v>
      </c>
      <c r="C4" s="136"/>
      <c r="D4" s="136"/>
      <c r="E4" s="136"/>
      <c r="F4" s="136"/>
      <c r="G4" s="136"/>
      <c r="H4" s="136"/>
      <c r="I4" s="136"/>
      <c r="J4" s="136"/>
      <c r="K4" s="136"/>
    </row>
    <row r="6" spans="2:11" ht="17.25" thickBot="1" x14ac:dyDescent="0.35">
      <c r="B6" s="9" t="s">
        <v>74</v>
      </c>
      <c r="C6" s="12">
        <v>42551</v>
      </c>
      <c r="E6" s="1"/>
    </row>
    <row r="7" spans="2:11" ht="17.25" thickTop="1" x14ac:dyDescent="0.3">
      <c r="B7" s="17" t="s">
        <v>140</v>
      </c>
      <c r="C7" s="93">
        <v>9.6498483595257789E-4</v>
      </c>
      <c r="E7" s="1"/>
    </row>
    <row r="8" spans="2:11" ht="16.5" x14ac:dyDescent="0.3">
      <c r="B8" s="5" t="s">
        <v>25</v>
      </c>
      <c r="C8" s="78">
        <v>2.9087400055141991E-2</v>
      </c>
      <c r="E8" s="1"/>
    </row>
    <row r="9" spans="2:11" ht="16.5" x14ac:dyDescent="0.3">
      <c r="B9" s="5" t="s">
        <v>26</v>
      </c>
      <c r="C9" s="78">
        <v>3.0052384891094568E-2</v>
      </c>
      <c r="E9" s="1"/>
    </row>
    <row r="10" spans="2:11" ht="16.5" x14ac:dyDescent="0.3">
      <c r="B10" s="5" t="s">
        <v>27</v>
      </c>
      <c r="C10" s="78">
        <v>8.6159360352908734E-2</v>
      </c>
      <c r="E10" s="1"/>
    </row>
    <row r="11" spans="2:11" ht="16.5" x14ac:dyDescent="0.3">
      <c r="B11" s="5" t="s">
        <v>28</v>
      </c>
      <c r="C11" s="78">
        <v>8.2712985938792394E-2</v>
      </c>
      <c r="E11" s="1"/>
    </row>
    <row r="12" spans="2:11" ht="16.5" x14ac:dyDescent="0.3">
      <c r="B12" s="5" t="s">
        <v>29</v>
      </c>
      <c r="C12" s="78">
        <v>0.22470361180038601</v>
      </c>
      <c r="E12" s="1"/>
    </row>
    <row r="13" spans="2:11" ht="16.5" x14ac:dyDescent="0.3">
      <c r="B13" s="5" t="s">
        <v>30</v>
      </c>
      <c r="C13" s="78">
        <v>0.18803418803418803</v>
      </c>
      <c r="E13" s="1"/>
    </row>
    <row r="14" spans="2:11" ht="16.5" x14ac:dyDescent="0.3">
      <c r="B14" s="5" t="s">
        <v>31</v>
      </c>
      <c r="C14" s="78">
        <v>0.19354838709677419</v>
      </c>
      <c r="E14" s="1"/>
    </row>
    <row r="15" spans="2:11" ht="17.25" thickBot="1" x14ac:dyDescent="0.35">
      <c r="B15" s="5" t="s">
        <v>33</v>
      </c>
      <c r="C15" s="78">
        <v>0.16473669699476151</v>
      </c>
      <c r="E15" s="1"/>
    </row>
    <row r="16" spans="2:11" ht="15.75" x14ac:dyDescent="0.3">
      <c r="B16" s="16" t="s">
        <v>10</v>
      </c>
      <c r="C16" s="80">
        <v>1</v>
      </c>
    </row>
    <row r="17" spans="2:11" ht="42" customHeight="1" x14ac:dyDescent="0.25">
      <c r="B17" s="143" t="s">
        <v>139</v>
      </c>
      <c r="C17" s="144"/>
      <c r="D17" s="144"/>
      <c r="E17" s="144"/>
      <c r="F17" s="144"/>
      <c r="G17" s="144"/>
      <c r="H17" s="144"/>
      <c r="I17" s="144"/>
      <c r="J17" s="144"/>
      <c r="K17" s="144"/>
    </row>
    <row r="22" spans="2:11" x14ac:dyDescent="0.25">
      <c r="B22" s="18"/>
    </row>
    <row r="23" spans="2:11" x14ac:dyDescent="0.25">
      <c r="B23" s="18"/>
    </row>
  </sheetData>
  <mergeCells count="3">
    <mergeCell ref="B3:K3"/>
    <mergeCell ref="B4:K4"/>
    <mergeCell ref="B17:K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workbookViewId="0">
      <selection activeCell="B4" sqref="B4:E4"/>
    </sheetView>
  </sheetViews>
  <sheetFormatPr defaultRowHeight="15" x14ac:dyDescent="0.25"/>
  <cols>
    <col min="1" max="1" width="5" customWidth="1"/>
    <col min="2" max="2" width="49.140625" customWidth="1"/>
    <col min="3" max="6" width="24.42578125" customWidth="1"/>
  </cols>
  <sheetData>
    <row r="3" spans="2:11" ht="27" x14ac:dyDescent="0.45">
      <c r="B3" s="135" t="s">
        <v>149</v>
      </c>
      <c r="C3" s="135"/>
      <c r="D3" s="135"/>
      <c r="E3" s="135"/>
      <c r="F3" s="135"/>
      <c r="G3" s="135"/>
      <c r="H3" s="135"/>
      <c r="I3" s="135"/>
      <c r="J3" s="135"/>
      <c r="K3" s="135"/>
    </row>
    <row r="4" spans="2:11" ht="53.25" customHeight="1" x14ac:dyDescent="0.3">
      <c r="B4" s="136" t="s">
        <v>12</v>
      </c>
      <c r="C4" s="136"/>
      <c r="D4" s="136"/>
      <c r="E4" s="136"/>
      <c r="F4" s="3"/>
      <c r="G4" s="3"/>
      <c r="H4" s="3"/>
      <c r="I4" s="3"/>
      <c r="J4" s="3"/>
      <c r="K4" s="3"/>
    </row>
    <row r="5" spans="2:11" ht="15.75" x14ac:dyDescent="0.3">
      <c r="B5" s="3"/>
      <c r="C5" s="3"/>
      <c r="D5" s="3"/>
      <c r="E5" s="3"/>
      <c r="F5" s="3"/>
      <c r="G5" s="3"/>
      <c r="H5" s="3"/>
      <c r="I5" s="3"/>
      <c r="J5" s="3"/>
      <c r="K5" s="3"/>
    </row>
    <row r="6" spans="2:11" ht="66.75" thickBot="1" x14ac:dyDescent="0.35">
      <c r="B6" s="48" t="s">
        <v>76</v>
      </c>
      <c r="C6" s="14" t="s">
        <v>115</v>
      </c>
      <c r="D6" s="14" t="s">
        <v>116</v>
      </c>
      <c r="E6" s="14" t="s">
        <v>117</v>
      </c>
      <c r="F6" s="14" t="s">
        <v>118</v>
      </c>
      <c r="G6" s="10"/>
      <c r="H6" s="3"/>
      <c r="I6" s="3"/>
      <c r="J6" s="3"/>
      <c r="K6" s="3"/>
    </row>
    <row r="7" spans="2:11" ht="16.5" thickTop="1" x14ac:dyDescent="0.3">
      <c r="B7" s="5" t="s">
        <v>4</v>
      </c>
      <c r="C7" s="72">
        <f>0.0315712009721472*100000</f>
        <v>3157.1200972147199</v>
      </c>
      <c r="D7" s="6">
        <f>0.00486351028640749*100000</f>
        <v>486.35102864074901</v>
      </c>
      <c r="E7" s="6">
        <f>0.0243952344257736*100000</f>
        <v>2439.5234425773597</v>
      </c>
      <c r="F7" s="6">
        <f>0.00338614620910459*100000</f>
        <v>338.614620910459</v>
      </c>
      <c r="G7" s="3"/>
      <c r="H7" s="3"/>
      <c r="I7" s="3"/>
      <c r="J7" s="3"/>
      <c r="K7" s="3"/>
    </row>
    <row r="8" spans="2:11" ht="15.75" x14ac:dyDescent="0.3">
      <c r="B8" s="5" t="s">
        <v>0</v>
      </c>
      <c r="C8" s="6">
        <f>0.022452226868952*100000</f>
        <v>2245.2226868951998</v>
      </c>
      <c r="D8" s="6">
        <f>0.00332389572331268*100000</f>
        <v>332.38957233126803</v>
      </c>
      <c r="E8" s="6">
        <f>0.0161051161512867*100000</f>
        <v>1610.5116151286702</v>
      </c>
      <c r="F8" s="6">
        <f>0.00206431820263134*100000</f>
        <v>206.431820263134</v>
      </c>
      <c r="G8" s="3"/>
      <c r="H8" s="3"/>
      <c r="I8" s="3"/>
      <c r="J8" s="3"/>
      <c r="K8" s="3"/>
    </row>
    <row r="9" spans="2:11" ht="15.75" x14ac:dyDescent="0.3">
      <c r="B9" s="5" t="s">
        <v>1</v>
      </c>
      <c r="C9" s="6">
        <f>0.0309914805805374*100000</f>
        <v>3099.14805805374</v>
      </c>
      <c r="D9" s="6">
        <f>0.00310024765328052*100000</f>
        <v>310.02476532805201</v>
      </c>
      <c r="E9" s="6">
        <f>0.0262595557879638*100000</f>
        <v>2625.95557879638</v>
      </c>
      <c r="F9" s="6">
        <f>0.00205013421170629*100000</f>
        <v>205.01342117062899</v>
      </c>
      <c r="G9" s="3"/>
      <c r="H9" s="3"/>
      <c r="I9" s="3"/>
      <c r="J9" s="3"/>
      <c r="K9" s="3"/>
    </row>
    <row r="10" spans="2:11" ht="15.75" x14ac:dyDescent="0.3">
      <c r="B10" s="5" t="s">
        <v>2</v>
      </c>
      <c r="C10" s="6">
        <f>0.0172197463885121*100000</f>
        <v>1721.9746388512099</v>
      </c>
      <c r="D10" s="6">
        <f>0.0024306228336455*100000</f>
        <v>243.06228336455001</v>
      </c>
      <c r="E10" s="6">
        <f>0.0128243880384938*100000</f>
        <v>1282.4388038493798</v>
      </c>
      <c r="F10" s="6">
        <f>0.00148722254515705*100000</f>
        <v>148.722254515705</v>
      </c>
      <c r="G10" s="3"/>
      <c r="H10" s="3"/>
      <c r="I10" s="3"/>
      <c r="J10" s="3"/>
      <c r="K10" s="3"/>
    </row>
    <row r="11" spans="2:11" ht="16.5" thickBot="1" x14ac:dyDescent="0.35">
      <c r="B11" s="8" t="s">
        <v>3</v>
      </c>
      <c r="C11" s="19">
        <f>0.0183223783596485*100000</f>
        <v>1832.2378359648499</v>
      </c>
      <c r="D11" s="19">
        <f>0.00188463578145831*100000</f>
        <v>188.46357814583098</v>
      </c>
      <c r="E11" s="19">
        <f>0.0130614556064745*100000</f>
        <v>1306.1455606474501</v>
      </c>
      <c r="F11" s="19">
        <f>0.00138812299150012*100000</f>
        <v>138.812299150012</v>
      </c>
      <c r="G11" s="3"/>
      <c r="H11" s="3"/>
      <c r="I11" s="3"/>
      <c r="J11" s="3"/>
      <c r="K11" s="3"/>
    </row>
    <row r="12" spans="2:11" s="15" customFormat="1" ht="15.75" x14ac:dyDescent="0.3">
      <c r="B12" s="16" t="s">
        <v>14</v>
      </c>
      <c r="C12" s="20">
        <f>0.0239847377234705*100000</f>
        <v>2398.4737723470503</v>
      </c>
      <c r="D12" s="20">
        <f>0.00321770167932598*100000</f>
        <v>321.77016793259799</v>
      </c>
      <c r="E12" s="20">
        <f>0.0184022872226344*100000</f>
        <v>1840.22872226344</v>
      </c>
      <c r="F12" s="20">
        <f>0.00209047609742638*100000</f>
        <v>209.04760974263797</v>
      </c>
      <c r="G12" s="3"/>
      <c r="H12" s="3"/>
      <c r="I12" s="3"/>
      <c r="J12" s="3"/>
      <c r="K12" s="3"/>
    </row>
    <row r="13" spans="2:11" ht="45.75" customHeight="1" x14ac:dyDescent="0.25">
      <c r="B13" s="133" t="s">
        <v>15</v>
      </c>
      <c r="C13" s="134"/>
      <c r="D13" s="134"/>
      <c r="E13" s="134"/>
      <c r="F13" s="134"/>
      <c r="G13" s="134"/>
      <c r="H13" s="134"/>
      <c r="I13" s="134"/>
      <c r="J13" s="134"/>
      <c r="K13" s="134"/>
    </row>
  </sheetData>
  <mergeCells count="3">
    <mergeCell ref="B3:K3"/>
    <mergeCell ref="B13:K13"/>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G20" sqref="G20"/>
    </sheetView>
  </sheetViews>
  <sheetFormatPr defaultRowHeight="15" x14ac:dyDescent="0.25"/>
  <cols>
    <col min="1" max="1" width="5" customWidth="1"/>
    <col min="2" max="2" width="49.140625" customWidth="1"/>
  </cols>
  <sheetData>
    <row r="3" spans="2:11" ht="27" x14ac:dyDescent="0.45">
      <c r="B3" s="135" t="s">
        <v>121</v>
      </c>
      <c r="C3" s="135"/>
      <c r="D3" s="135"/>
      <c r="E3" s="135"/>
      <c r="F3" s="135"/>
      <c r="G3" s="135"/>
      <c r="H3" s="135"/>
      <c r="I3" s="135"/>
      <c r="J3" s="135"/>
      <c r="K3" s="135"/>
    </row>
    <row r="4" spans="2:11" ht="15.75" x14ac:dyDescent="0.3">
      <c r="B4" s="3" t="s">
        <v>8</v>
      </c>
      <c r="C4" s="3"/>
      <c r="D4" s="3"/>
      <c r="E4" s="3"/>
      <c r="F4" s="3"/>
      <c r="G4" s="3"/>
      <c r="H4" s="3"/>
      <c r="I4" s="3"/>
      <c r="J4" s="3"/>
      <c r="K4" s="3"/>
    </row>
    <row r="5" spans="2:11" ht="15.75" x14ac:dyDescent="0.3">
      <c r="B5" s="3"/>
      <c r="C5" s="3"/>
      <c r="D5" s="3"/>
      <c r="E5" s="3"/>
      <c r="F5" s="3"/>
      <c r="G5" s="3"/>
      <c r="H5" s="3"/>
      <c r="I5" s="3"/>
      <c r="J5" s="3"/>
      <c r="K5" s="3"/>
    </row>
    <row r="6" spans="2:11" ht="17.25" thickBot="1" x14ac:dyDescent="0.35">
      <c r="B6" s="70" t="s">
        <v>6</v>
      </c>
      <c r="C6" s="71">
        <v>9830</v>
      </c>
      <c r="D6" s="3"/>
      <c r="E6" s="3"/>
      <c r="F6" s="3"/>
      <c r="G6" s="10"/>
      <c r="H6" s="3"/>
      <c r="I6" s="3"/>
      <c r="J6" s="3"/>
      <c r="K6" s="3"/>
    </row>
    <row r="7" spans="2:11" ht="17.25" thickTop="1" x14ac:dyDescent="0.3">
      <c r="B7" s="4" t="s">
        <v>7</v>
      </c>
      <c r="C7" s="4"/>
      <c r="D7" s="3"/>
      <c r="E7" s="3"/>
      <c r="F7" s="3"/>
      <c r="G7" s="11"/>
      <c r="H7" s="3"/>
      <c r="I7" s="3"/>
      <c r="J7" s="3"/>
      <c r="K7" s="3"/>
    </row>
    <row r="8" spans="2:11" ht="15.75" x14ac:dyDescent="0.3">
      <c r="B8" s="5" t="s">
        <v>4</v>
      </c>
      <c r="C8" s="6">
        <v>1957.2685475035214</v>
      </c>
      <c r="D8" s="3"/>
      <c r="E8" s="3"/>
      <c r="F8" s="3"/>
      <c r="G8" s="3"/>
      <c r="H8" s="3"/>
      <c r="I8" s="3"/>
      <c r="J8" s="3"/>
      <c r="K8" s="3"/>
    </row>
    <row r="9" spans="2:11" ht="15.75" x14ac:dyDescent="0.3">
      <c r="B9" s="5" t="s">
        <v>0</v>
      </c>
      <c r="C9" s="6">
        <v>2041.0443340115824</v>
      </c>
      <c r="D9" s="3"/>
      <c r="E9" s="3"/>
      <c r="F9" s="3"/>
      <c r="G9" s="3"/>
      <c r="H9" s="3"/>
      <c r="I9" s="3"/>
      <c r="J9" s="3"/>
      <c r="K9" s="3"/>
    </row>
    <row r="10" spans="2:11" ht="15.75" x14ac:dyDescent="0.3">
      <c r="B10" s="5" t="s">
        <v>1</v>
      </c>
      <c r="C10" s="6">
        <v>3531.5455861637188</v>
      </c>
      <c r="D10" s="3"/>
      <c r="E10" s="3"/>
      <c r="F10" s="3"/>
      <c r="G10" s="3"/>
      <c r="H10" s="3"/>
      <c r="I10" s="3"/>
      <c r="J10" s="3"/>
      <c r="K10" s="3"/>
    </row>
    <row r="11" spans="2:11" ht="15.75" x14ac:dyDescent="0.3">
      <c r="B11" s="5" t="s">
        <v>2</v>
      </c>
      <c r="C11" s="6">
        <v>1700.4407575520427</v>
      </c>
      <c r="D11" s="3"/>
      <c r="E11" s="3"/>
      <c r="F11" s="3"/>
      <c r="G11" s="3"/>
      <c r="H11" s="3"/>
      <c r="I11" s="3"/>
      <c r="J11" s="3"/>
      <c r="K11" s="3"/>
    </row>
    <row r="12" spans="2:11" ht="15.75" x14ac:dyDescent="0.3">
      <c r="B12" s="5" t="s">
        <v>13</v>
      </c>
      <c r="C12" s="6">
        <v>337.56487713257161</v>
      </c>
      <c r="D12" s="3"/>
      <c r="E12" s="3"/>
      <c r="F12" s="3"/>
      <c r="G12" s="3"/>
      <c r="H12" s="3"/>
      <c r="I12" s="3"/>
      <c r="J12" s="3"/>
      <c r="K12" s="3"/>
    </row>
    <row r="13" spans="2:11" ht="16.5" x14ac:dyDescent="0.3">
      <c r="B13" s="7" t="s">
        <v>5</v>
      </c>
      <c r="C13" s="6">
        <v>262.13589763656285</v>
      </c>
      <c r="D13" s="3"/>
      <c r="E13" s="3"/>
      <c r="F13" s="3"/>
      <c r="G13" s="3"/>
      <c r="H13" s="3"/>
      <c r="I13" s="3"/>
      <c r="J13" s="3"/>
      <c r="K13" s="3"/>
    </row>
    <row r="14" spans="2:11" ht="39.75" customHeight="1" x14ac:dyDescent="0.25">
      <c r="B14" s="133" t="s">
        <v>122</v>
      </c>
      <c r="C14" s="134"/>
      <c r="D14" s="134"/>
      <c r="E14" s="134"/>
      <c r="F14" s="134"/>
      <c r="G14" s="134"/>
      <c r="H14" s="134"/>
      <c r="I14" s="134"/>
      <c r="J14" s="134"/>
      <c r="K14" s="134"/>
    </row>
  </sheetData>
  <mergeCells count="2">
    <mergeCell ref="B14:K14"/>
    <mergeCell ref="B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
  <sheetViews>
    <sheetView showGridLines="0" workbookViewId="0">
      <selection activeCell="B11" sqref="B11:K11"/>
    </sheetView>
  </sheetViews>
  <sheetFormatPr defaultRowHeight="15" x14ac:dyDescent="0.25"/>
  <cols>
    <col min="1" max="1" width="5" style="15" customWidth="1"/>
    <col min="2" max="2" width="39" style="15" customWidth="1"/>
    <col min="3" max="3" width="35.42578125" style="15" customWidth="1"/>
    <col min="4" max="16384" width="9.140625" style="15"/>
  </cols>
  <sheetData>
    <row r="3" spans="2:11" ht="27" x14ac:dyDescent="0.45">
      <c r="B3" s="135" t="s">
        <v>126</v>
      </c>
      <c r="C3" s="135"/>
      <c r="D3" s="135"/>
      <c r="E3" s="135"/>
      <c r="F3" s="135"/>
      <c r="G3" s="135"/>
      <c r="H3" s="135"/>
      <c r="I3" s="135"/>
      <c r="J3" s="135"/>
      <c r="K3" s="135"/>
    </row>
    <row r="4" spans="2:11" ht="33.75" customHeight="1" x14ac:dyDescent="0.3">
      <c r="B4" s="136" t="s">
        <v>120</v>
      </c>
      <c r="C4" s="136"/>
      <c r="D4" s="136"/>
      <c r="E4" s="136"/>
      <c r="F4" s="136"/>
      <c r="G4" s="136"/>
      <c r="H4" s="136"/>
      <c r="I4" s="136"/>
      <c r="J4" s="136"/>
      <c r="K4" s="3"/>
    </row>
    <row r="5" spans="2:11" ht="15.75" x14ac:dyDescent="0.3">
      <c r="B5" s="3"/>
      <c r="C5" s="3"/>
      <c r="D5" s="3"/>
      <c r="E5" s="3"/>
      <c r="F5" s="3"/>
      <c r="G5" s="3"/>
      <c r="H5" s="3"/>
      <c r="I5" s="3"/>
      <c r="J5" s="3"/>
      <c r="K5" s="3"/>
    </row>
    <row r="6" spans="2:11" ht="50.25" thickBot="1" x14ac:dyDescent="0.35">
      <c r="B6" s="9" t="s">
        <v>123</v>
      </c>
      <c r="C6" s="13" t="s">
        <v>125</v>
      </c>
      <c r="D6" s="3"/>
      <c r="E6" s="3"/>
      <c r="F6" s="3"/>
      <c r="G6" s="10"/>
      <c r="H6" s="3"/>
      <c r="I6" s="3"/>
      <c r="J6" s="3"/>
      <c r="K6" s="3"/>
    </row>
    <row r="7" spans="2:11" ht="17.25" thickTop="1" x14ac:dyDescent="0.3">
      <c r="B7" s="4" t="s">
        <v>9</v>
      </c>
      <c r="C7" s="4">
        <v>3921</v>
      </c>
      <c r="D7" s="3"/>
      <c r="E7" s="3"/>
      <c r="F7" s="3"/>
      <c r="G7" s="11"/>
      <c r="H7" s="3"/>
      <c r="I7" s="3"/>
      <c r="J7" s="3"/>
      <c r="K7" s="3"/>
    </row>
    <row r="8" spans="2:11" ht="15.75" x14ac:dyDescent="0.3">
      <c r="B8" s="5" t="s">
        <v>58</v>
      </c>
      <c r="C8" s="6">
        <v>25005</v>
      </c>
      <c r="D8" s="3"/>
      <c r="E8" s="3"/>
      <c r="F8" s="3"/>
      <c r="G8" s="3"/>
      <c r="H8" s="3"/>
      <c r="I8" s="3"/>
      <c r="J8" s="3"/>
      <c r="K8" s="3"/>
    </row>
    <row r="9" spans="2:11" ht="16.5" thickBot="1" x14ac:dyDescent="0.35">
      <c r="B9" s="8" t="s">
        <v>35</v>
      </c>
      <c r="C9" s="19">
        <v>3229</v>
      </c>
      <c r="D9" s="3"/>
      <c r="E9" s="3"/>
      <c r="F9" s="3"/>
      <c r="G9" s="3"/>
      <c r="H9" s="3"/>
      <c r="I9" s="3"/>
      <c r="J9" s="3"/>
      <c r="K9" s="3"/>
    </row>
    <row r="10" spans="2:11" ht="16.5" x14ac:dyDescent="0.3">
      <c r="B10" s="45" t="s">
        <v>10</v>
      </c>
      <c r="C10" s="20">
        <v>32155</v>
      </c>
      <c r="D10" s="3"/>
      <c r="E10" s="3"/>
      <c r="F10" s="3"/>
      <c r="G10" s="3"/>
      <c r="H10" s="3"/>
      <c r="I10" s="3"/>
      <c r="J10" s="3"/>
      <c r="K10" s="3"/>
    </row>
    <row r="11" spans="2:11" ht="18" customHeight="1" x14ac:dyDescent="0.25">
      <c r="B11" s="133" t="s">
        <v>141</v>
      </c>
      <c r="C11" s="134"/>
      <c r="D11" s="134"/>
      <c r="E11" s="134"/>
      <c r="F11" s="134"/>
      <c r="G11" s="134"/>
      <c r="H11" s="134"/>
      <c r="I11" s="134"/>
      <c r="J11" s="134"/>
      <c r="K11" s="134"/>
    </row>
    <row r="17" spans="2:2" x14ac:dyDescent="0.25">
      <c r="B17" s="21"/>
    </row>
  </sheetData>
  <mergeCells count="3">
    <mergeCell ref="B3:K3"/>
    <mergeCell ref="B11:K11"/>
    <mergeCell ref="B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1"/>
  <sheetViews>
    <sheetView showGridLines="0" workbookViewId="0">
      <selection activeCell="E13" sqref="E13"/>
    </sheetView>
  </sheetViews>
  <sheetFormatPr defaultRowHeight="15" x14ac:dyDescent="0.25"/>
  <cols>
    <col min="1" max="1" width="5" customWidth="1"/>
    <col min="2" max="2" width="45.28515625" customWidth="1"/>
    <col min="3" max="5" width="17" customWidth="1"/>
  </cols>
  <sheetData>
    <row r="3" spans="2:11" ht="27" x14ac:dyDescent="0.45">
      <c r="B3" s="135" t="s">
        <v>124</v>
      </c>
      <c r="C3" s="135"/>
      <c r="D3" s="135"/>
      <c r="E3" s="135"/>
      <c r="F3" s="135"/>
      <c r="G3" s="135"/>
      <c r="H3" s="135"/>
      <c r="I3" s="135"/>
      <c r="J3" s="135"/>
      <c r="K3" s="135"/>
    </row>
    <row r="4" spans="2:11" s="3" customFormat="1" ht="31.5" customHeight="1" x14ac:dyDescent="0.3">
      <c r="B4" s="136" t="s">
        <v>59</v>
      </c>
      <c r="C4" s="136"/>
      <c r="D4" s="136"/>
      <c r="E4" s="136"/>
      <c r="F4" s="136"/>
      <c r="G4" s="136"/>
      <c r="H4" s="136"/>
      <c r="I4" s="136"/>
      <c r="J4" s="136"/>
      <c r="K4" s="136"/>
    </row>
    <row r="6" spans="2:11" ht="17.25" thickBot="1" x14ac:dyDescent="0.35">
      <c r="B6" s="9" t="s">
        <v>123</v>
      </c>
      <c r="C6" s="12">
        <v>42488</v>
      </c>
      <c r="D6" s="12">
        <v>42516</v>
      </c>
      <c r="E6" s="12">
        <v>42551</v>
      </c>
      <c r="G6" s="1"/>
    </row>
    <row r="7" spans="2:11" ht="17.25" thickTop="1" x14ac:dyDescent="0.3">
      <c r="B7" s="4" t="s">
        <v>9</v>
      </c>
      <c r="C7" s="73">
        <v>1198</v>
      </c>
      <c r="D7" s="73">
        <v>1188</v>
      </c>
      <c r="E7" s="73">
        <v>1180</v>
      </c>
      <c r="G7" s="2"/>
    </row>
    <row r="8" spans="2:11" ht="15.75" x14ac:dyDescent="0.3">
      <c r="B8" s="5" t="s">
        <v>58</v>
      </c>
      <c r="C8" s="74">
        <v>7335</v>
      </c>
      <c r="D8" s="74">
        <v>7293</v>
      </c>
      <c r="E8" s="74">
        <v>7254</v>
      </c>
    </row>
    <row r="9" spans="2:11" ht="16.5" thickBot="1" x14ac:dyDescent="0.35">
      <c r="B9" s="8" t="s">
        <v>11</v>
      </c>
      <c r="C9" s="75">
        <v>1229</v>
      </c>
      <c r="D9" s="75">
        <v>1315</v>
      </c>
      <c r="E9" s="75">
        <v>1313</v>
      </c>
    </row>
    <row r="10" spans="2:11" ht="16.5" x14ac:dyDescent="0.3">
      <c r="B10" s="45" t="s">
        <v>10</v>
      </c>
      <c r="C10" s="30">
        <f>SUM(C7:C9)</f>
        <v>9762</v>
      </c>
      <c r="D10" s="30">
        <f>SUM(D7:D9)</f>
        <v>9796</v>
      </c>
      <c r="E10" s="30">
        <f>SUM(E7:E9)</f>
        <v>9747</v>
      </c>
    </row>
    <row r="11" spans="2:11" ht="42" customHeight="1" x14ac:dyDescent="0.25">
      <c r="B11" s="133" t="s">
        <v>142</v>
      </c>
      <c r="C11" s="134"/>
      <c r="D11" s="134"/>
      <c r="E11" s="134"/>
      <c r="F11" s="134"/>
      <c r="G11" s="134"/>
      <c r="H11" s="134"/>
      <c r="I11" s="134"/>
      <c r="J11" s="134"/>
      <c r="K11" s="134"/>
    </row>
  </sheetData>
  <mergeCells count="3">
    <mergeCell ref="B3:K3"/>
    <mergeCell ref="B11:K11"/>
    <mergeCell ref="B4:K4"/>
  </mergeCells>
  <pageMargins left="0.7" right="0.7" top="0.75" bottom="0.75" header="0.3" footer="0.3"/>
  <ignoredErrors>
    <ignoredError sqref="C10:E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8"/>
  <sheetViews>
    <sheetView showGridLines="0" workbookViewId="0">
      <selection activeCell="B10" sqref="B10:C10"/>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5" t="s">
        <v>144</v>
      </c>
      <c r="C3" s="135"/>
      <c r="D3" s="135"/>
      <c r="E3" s="135"/>
      <c r="F3" s="135"/>
      <c r="G3" s="135"/>
      <c r="H3" s="135"/>
      <c r="I3" s="135"/>
      <c r="J3" s="135"/>
      <c r="K3" s="135"/>
    </row>
    <row r="4" spans="2:11" s="3" customFormat="1" ht="31.5" customHeight="1" x14ac:dyDescent="0.3">
      <c r="B4" s="136" t="s">
        <v>60</v>
      </c>
      <c r="C4" s="136"/>
      <c r="D4" s="136"/>
      <c r="E4" s="136"/>
      <c r="F4" s="136"/>
      <c r="G4" s="136"/>
      <c r="H4" s="136"/>
      <c r="I4" s="136"/>
      <c r="J4" s="136"/>
      <c r="K4" s="136"/>
    </row>
    <row r="6" spans="2:11" ht="16.5" thickBot="1" x14ac:dyDescent="0.35">
      <c r="B6" s="53" t="s">
        <v>123</v>
      </c>
      <c r="C6" s="54">
        <v>42397</v>
      </c>
      <c r="D6" s="54">
        <v>42425</v>
      </c>
      <c r="E6" s="54">
        <v>42460</v>
      </c>
      <c r="F6" s="54">
        <v>42488</v>
      </c>
      <c r="G6" s="54">
        <v>42516</v>
      </c>
      <c r="H6" s="54">
        <v>42551</v>
      </c>
    </row>
    <row r="7" spans="2:11" ht="16.5" thickTop="1" x14ac:dyDescent="0.3">
      <c r="B7" s="55" t="s">
        <v>36</v>
      </c>
      <c r="C7" s="76">
        <v>0.3672619846918222</v>
      </c>
      <c r="D7" s="76">
        <v>0.35829584546176235</v>
      </c>
      <c r="E7" s="76">
        <v>0.36384594521291025</v>
      </c>
      <c r="F7" s="76">
        <v>0.36537150647580097</v>
      </c>
      <c r="G7" s="76">
        <v>0.36569313039901274</v>
      </c>
      <c r="H7" s="76">
        <v>0.35456299972429006</v>
      </c>
    </row>
    <row r="8" spans="2:11" ht="42" customHeight="1" x14ac:dyDescent="0.25">
      <c r="B8" s="133" t="s">
        <v>111</v>
      </c>
      <c r="C8" s="134"/>
      <c r="D8" s="134"/>
      <c r="E8" s="134"/>
      <c r="F8" s="134"/>
      <c r="G8" s="134"/>
      <c r="H8" s="134"/>
      <c r="I8" s="134"/>
      <c r="J8" s="134"/>
      <c r="K8" s="134"/>
    </row>
  </sheetData>
  <mergeCells count="3">
    <mergeCell ref="B3:K3"/>
    <mergeCell ref="B4:K4"/>
    <mergeCell ref="B8:K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B4" sqref="B4:J4"/>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5" t="s">
        <v>127</v>
      </c>
      <c r="C3" s="135"/>
      <c r="D3" s="135"/>
      <c r="E3" s="135"/>
      <c r="F3" s="135"/>
      <c r="G3" s="135"/>
      <c r="H3" s="135"/>
      <c r="I3" s="135"/>
      <c r="J3" s="135"/>
      <c r="K3" s="135"/>
    </row>
    <row r="4" spans="2:11" ht="33.75" customHeight="1" x14ac:dyDescent="0.3">
      <c r="B4" s="136" t="s">
        <v>37</v>
      </c>
      <c r="C4" s="136"/>
      <c r="D4" s="136"/>
      <c r="E4" s="136"/>
      <c r="F4" s="136"/>
      <c r="G4" s="136"/>
      <c r="H4" s="136"/>
      <c r="I4" s="136"/>
      <c r="J4" s="136"/>
      <c r="K4" s="3"/>
    </row>
    <row r="5" spans="2:11" ht="15.75" x14ac:dyDescent="0.3">
      <c r="B5" s="3"/>
      <c r="C5" s="3"/>
      <c r="D5" s="3"/>
      <c r="E5" s="3"/>
      <c r="F5" s="3"/>
      <c r="G5" s="3"/>
      <c r="H5" s="3"/>
      <c r="I5" s="3"/>
      <c r="J5" s="3"/>
      <c r="K5" s="3"/>
    </row>
    <row r="6" spans="2:11" ht="43.5" customHeight="1" x14ac:dyDescent="0.3">
      <c r="B6" s="138" t="s">
        <v>110</v>
      </c>
      <c r="C6" s="137" t="s">
        <v>125</v>
      </c>
      <c r="D6" s="137"/>
      <c r="E6" s="137"/>
      <c r="F6" s="137"/>
      <c r="G6" s="137"/>
      <c r="H6" s="137"/>
      <c r="I6" s="3"/>
      <c r="J6" s="3"/>
      <c r="K6" s="3"/>
    </row>
    <row r="7" spans="2:11" ht="17.25" thickBot="1" x14ac:dyDescent="0.35">
      <c r="B7" s="139"/>
      <c r="C7" s="58" t="s">
        <v>4</v>
      </c>
      <c r="D7" s="59" t="s">
        <v>0</v>
      </c>
      <c r="E7" s="59" t="s">
        <v>1</v>
      </c>
      <c r="F7" s="59" t="s">
        <v>2</v>
      </c>
      <c r="G7" s="60" t="s">
        <v>13</v>
      </c>
      <c r="H7" s="35" t="s">
        <v>10</v>
      </c>
      <c r="I7" s="3"/>
      <c r="J7" s="3"/>
      <c r="K7" s="3"/>
    </row>
    <row r="8" spans="2:11" ht="16.5" thickTop="1" x14ac:dyDescent="0.3">
      <c r="B8" s="61" t="s">
        <v>38</v>
      </c>
      <c r="C8" s="62">
        <v>225</v>
      </c>
      <c r="D8" s="62">
        <v>198</v>
      </c>
      <c r="E8" s="62">
        <v>640</v>
      </c>
      <c r="F8" s="62">
        <v>286</v>
      </c>
      <c r="G8" s="63">
        <v>70</v>
      </c>
      <c r="H8" s="36">
        <f>SUM(C8:G8)</f>
        <v>1419</v>
      </c>
      <c r="I8" s="3"/>
      <c r="J8" s="3"/>
      <c r="K8" s="3"/>
    </row>
    <row r="9" spans="2:11" ht="15.75" x14ac:dyDescent="0.3">
      <c r="B9" s="64" t="s">
        <v>28</v>
      </c>
      <c r="C9" s="65">
        <v>145</v>
      </c>
      <c r="D9" s="65">
        <v>176</v>
      </c>
      <c r="E9" s="65">
        <v>408</v>
      </c>
      <c r="F9" s="65">
        <v>122</v>
      </c>
      <c r="G9" s="66">
        <v>61</v>
      </c>
      <c r="H9" s="37">
        <f t="shared" ref="H9:H13" si="0">SUM(C9:G9)</f>
        <v>912</v>
      </c>
      <c r="I9" s="3"/>
      <c r="J9" s="3"/>
      <c r="K9" s="3"/>
    </row>
    <row r="10" spans="2:11" ht="15.75" x14ac:dyDescent="0.3">
      <c r="B10" s="64" t="s">
        <v>29</v>
      </c>
      <c r="C10" s="65">
        <v>149</v>
      </c>
      <c r="D10" s="65">
        <v>236</v>
      </c>
      <c r="E10" s="65">
        <v>392</v>
      </c>
      <c r="F10" s="65">
        <v>118</v>
      </c>
      <c r="G10" s="66">
        <v>85</v>
      </c>
      <c r="H10" s="37">
        <f t="shared" si="0"/>
        <v>980</v>
      </c>
      <c r="I10" s="3"/>
      <c r="J10" s="3"/>
      <c r="K10" s="3"/>
    </row>
    <row r="11" spans="2:11" ht="15.75" x14ac:dyDescent="0.3">
      <c r="B11" s="64" t="s">
        <v>30</v>
      </c>
      <c r="C11" s="65">
        <v>141</v>
      </c>
      <c r="D11" s="65">
        <v>172</v>
      </c>
      <c r="E11" s="65">
        <v>382</v>
      </c>
      <c r="F11" s="65">
        <v>161</v>
      </c>
      <c r="G11" s="66">
        <v>45</v>
      </c>
      <c r="H11" s="37">
        <f t="shared" si="0"/>
        <v>901</v>
      </c>
      <c r="I11" s="3"/>
      <c r="J11" s="3"/>
      <c r="K11" s="3"/>
    </row>
    <row r="12" spans="2:11" ht="16.5" thickBot="1" x14ac:dyDescent="0.35">
      <c r="B12" s="67" t="s">
        <v>39</v>
      </c>
      <c r="C12" s="68">
        <v>238</v>
      </c>
      <c r="D12" s="68">
        <v>419</v>
      </c>
      <c r="E12" s="68">
        <v>694</v>
      </c>
      <c r="F12" s="68">
        <v>382</v>
      </c>
      <c r="G12" s="69">
        <v>99</v>
      </c>
      <c r="H12" s="38">
        <f t="shared" si="0"/>
        <v>1832</v>
      </c>
      <c r="I12" s="3"/>
      <c r="J12" s="3"/>
      <c r="K12" s="3"/>
    </row>
    <row r="13" spans="2:11" ht="15.75" x14ac:dyDescent="0.3">
      <c r="B13" s="16" t="s">
        <v>10</v>
      </c>
      <c r="C13" s="30">
        <v>898</v>
      </c>
      <c r="D13" s="30">
        <v>1201</v>
      </c>
      <c r="E13" s="30">
        <v>2516</v>
      </c>
      <c r="F13" s="30">
        <v>1069</v>
      </c>
      <c r="G13" s="34">
        <v>360</v>
      </c>
      <c r="H13" s="39">
        <f t="shared" si="0"/>
        <v>6044</v>
      </c>
      <c r="I13" s="3"/>
      <c r="J13" s="3"/>
      <c r="K13" s="3"/>
    </row>
    <row r="14" spans="2:11" ht="27" customHeight="1" x14ac:dyDescent="0.25">
      <c r="B14" s="133" t="s">
        <v>109</v>
      </c>
      <c r="C14" s="134"/>
      <c r="D14" s="134"/>
      <c r="E14" s="134"/>
      <c r="F14" s="134"/>
      <c r="G14" s="134"/>
      <c r="H14" s="134"/>
      <c r="I14" s="134"/>
      <c r="J14" s="134"/>
      <c r="K14" s="134"/>
    </row>
  </sheetData>
  <mergeCells count="5">
    <mergeCell ref="B3:K3"/>
    <mergeCell ref="B4:J4"/>
    <mergeCell ref="B14:K14"/>
    <mergeCell ref="C6:H6"/>
    <mergeCell ref="B6:B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workbookViewId="0">
      <selection activeCell="D18" sqref="D18"/>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5" t="s">
        <v>145</v>
      </c>
      <c r="C3" s="135"/>
      <c r="D3" s="135"/>
      <c r="E3" s="135"/>
      <c r="F3" s="135"/>
      <c r="G3" s="135"/>
      <c r="H3" s="135"/>
      <c r="I3" s="135"/>
      <c r="J3" s="135"/>
      <c r="K3" s="135"/>
    </row>
    <row r="4" spans="2:11" s="3" customFormat="1" ht="31.5" customHeight="1" x14ac:dyDescent="0.3">
      <c r="B4" s="136" t="s">
        <v>61</v>
      </c>
      <c r="C4" s="136"/>
      <c r="D4" s="136"/>
      <c r="E4" s="136"/>
      <c r="F4" s="136"/>
      <c r="G4" s="136"/>
      <c r="H4" s="136"/>
      <c r="I4" s="136"/>
      <c r="J4" s="136"/>
      <c r="K4" s="136"/>
    </row>
    <row r="6" spans="2:11" ht="16.5" thickBot="1" x14ac:dyDescent="0.35">
      <c r="B6" s="24" t="s">
        <v>40</v>
      </c>
      <c r="C6" s="12">
        <v>42397</v>
      </c>
      <c r="D6" s="12">
        <v>42425</v>
      </c>
      <c r="E6" s="12">
        <v>42460</v>
      </c>
      <c r="F6" s="12">
        <v>42488</v>
      </c>
      <c r="G6" s="12">
        <v>42516</v>
      </c>
      <c r="H6" s="12">
        <v>42551</v>
      </c>
    </row>
    <row r="7" spans="2:11" ht="16.5" thickTop="1" x14ac:dyDescent="0.3">
      <c r="B7" s="25" t="s">
        <v>38</v>
      </c>
      <c r="C7" s="77">
        <v>3.9611964430072755E-2</v>
      </c>
      <c r="D7" s="77">
        <v>4.1228779304769606E-2</v>
      </c>
      <c r="E7" s="77">
        <v>3.1527890056588521E-2</v>
      </c>
      <c r="F7" s="77">
        <v>3.1527890056588521E-2</v>
      </c>
      <c r="G7" s="77">
        <v>3.8803556992724336E-2</v>
      </c>
      <c r="H7" s="77">
        <v>3.7186742118027485E-2</v>
      </c>
    </row>
    <row r="8" spans="2:11" ht="15.75" x14ac:dyDescent="0.3">
      <c r="B8" s="27" t="s">
        <v>28</v>
      </c>
      <c r="C8" s="78">
        <v>5.7396928051738079E-2</v>
      </c>
      <c r="D8" s="78">
        <v>5.1738075990299108E-2</v>
      </c>
      <c r="E8" s="78">
        <v>3.9611964430072755E-2</v>
      </c>
      <c r="F8" s="78">
        <v>4.9312853678253839E-2</v>
      </c>
      <c r="G8" s="78">
        <v>4.6887631366208569E-2</v>
      </c>
      <c r="H8" s="78">
        <v>3.4761519805982216E-2</v>
      </c>
    </row>
    <row r="9" spans="2:11" ht="15.75" x14ac:dyDescent="0.3">
      <c r="B9" s="27" t="s">
        <v>29</v>
      </c>
      <c r="C9" s="78">
        <v>9.2158447857720288E-2</v>
      </c>
      <c r="D9" s="78">
        <v>0.11721907841552143</v>
      </c>
      <c r="E9" s="78">
        <v>0.1406628940986257</v>
      </c>
      <c r="F9" s="78">
        <v>0.12126111560226355</v>
      </c>
      <c r="G9" s="78">
        <v>0.11802748585286985</v>
      </c>
      <c r="H9" s="78">
        <v>0.12126111560226355</v>
      </c>
    </row>
    <row r="10" spans="2:11" ht="15.75" x14ac:dyDescent="0.3">
      <c r="B10" s="27" t="s">
        <v>30</v>
      </c>
      <c r="C10" s="78">
        <v>0.19805982215036377</v>
      </c>
      <c r="D10" s="78">
        <v>0.18027485852869846</v>
      </c>
      <c r="E10" s="78">
        <v>0.1948261924009701</v>
      </c>
      <c r="F10" s="78">
        <v>0.21827000808407437</v>
      </c>
      <c r="G10" s="78">
        <v>0.2085691188358933</v>
      </c>
      <c r="H10" s="78">
        <v>0.21584478577202909</v>
      </c>
    </row>
    <row r="11" spans="2:11" ht="16.5" thickBot="1" x14ac:dyDescent="0.35">
      <c r="B11" s="29" t="s">
        <v>39</v>
      </c>
      <c r="C11" s="79">
        <v>0.61277283751010514</v>
      </c>
      <c r="D11" s="79">
        <v>0.63864187550525464</v>
      </c>
      <c r="E11" s="79">
        <v>0.63945028294260309</v>
      </c>
      <c r="F11" s="79">
        <v>0.63621665319320941</v>
      </c>
      <c r="G11" s="79">
        <v>0.65319320937752623</v>
      </c>
      <c r="H11" s="79">
        <v>0.63298302344381563</v>
      </c>
    </row>
    <row r="12" spans="2:11" ht="15.75" x14ac:dyDescent="0.3">
      <c r="B12" s="16" t="s">
        <v>10</v>
      </c>
      <c r="C12" s="80">
        <v>1</v>
      </c>
      <c r="D12" s="80">
        <v>1</v>
      </c>
      <c r="E12" s="80">
        <v>1</v>
      </c>
      <c r="F12" s="80">
        <v>1</v>
      </c>
      <c r="G12" s="80">
        <v>1</v>
      </c>
      <c r="H12" s="80">
        <v>1</v>
      </c>
    </row>
    <row r="13" spans="2:11" ht="42" customHeight="1" x14ac:dyDescent="0.25">
      <c r="B13" s="133" t="s">
        <v>111</v>
      </c>
      <c r="C13" s="134"/>
      <c r="D13" s="134"/>
      <c r="E13" s="134"/>
      <c r="F13" s="134"/>
      <c r="G13" s="134"/>
      <c r="H13" s="134"/>
      <c r="I13" s="134"/>
      <c r="J13" s="134"/>
      <c r="K13" s="134"/>
    </row>
  </sheetData>
  <mergeCells count="3">
    <mergeCell ref="B3:K3"/>
    <mergeCell ref="B4:K4"/>
    <mergeCell ref="B13:K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5"/>
  <sheetViews>
    <sheetView showGridLines="0" workbookViewId="0">
      <selection activeCell="D16" sqref="D16"/>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5" t="s">
        <v>128</v>
      </c>
      <c r="C3" s="135"/>
      <c r="D3" s="135"/>
      <c r="E3" s="135"/>
      <c r="F3" s="135"/>
      <c r="G3" s="135"/>
      <c r="H3" s="135"/>
      <c r="I3" s="135"/>
      <c r="J3" s="135"/>
      <c r="K3" s="135"/>
    </row>
    <row r="4" spans="2:11" ht="33.75" customHeight="1" x14ac:dyDescent="0.3">
      <c r="B4" s="136" t="s">
        <v>41</v>
      </c>
      <c r="C4" s="136"/>
      <c r="D4" s="136"/>
      <c r="E4" s="136"/>
      <c r="F4" s="136"/>
      <c r="G4" s="136"/>
      <c r="H4" s="136"/>
      <c r="I4" s="136"/>
      <c r="J4" s="136"/>
      <c r="K4" s="3"/>
    </row>
    <row r="5" spans="2:11" ht="15.75" x14ac:dyDescent="0.3">
      <c r="B5" s="3"/>
      <c r="C5" s="3"/>
      <c r="D5" s="3"/>
      <c r="E5" s="3"/>
      <c r="F5" s="3"/>
      <c r="G5" s="3"/>
      <c r="H5" s="3"/>
      <c r="I5" s="3"/>
      <c r="J5" s="3"/>
      <c r="K5" s="3"/>
    </row>
    <row r="6" spans="2:11" ht="43.5" customHeight="1" x14ac:dyDescent="0.3">
      <c r="B6" s="140" t="s">
        <v>62</v>
      </c>
      <c r="C6" s="142" t="s">
        <v>125</v>
      </c>
      <c r="D6" s="142"/>
      <c r="E6" s="142"/>
      <c r="F6" s="142"/>
      <c r="G6" s="142"/>
      <c r="H6" s="142"/>
      <c r="I6" s="3"/>
      <c r="J6" s="3"/>
      <c r="K6" s="3"/>
    </row>
    <row r="7" spans="2:11" ht="17.25" thickBot="1" x14ac:dyDescent="0.35">
      <c r="B7" s="141"/>
      <c r="C7" s="22" t="s">
        <v>4</v>
      </c>
      <c r="D7" s="23" t="s">
        <v>0</v>
      </c>
      <c r="E7" s="23" t="s">
        <v>1</v>
      </c>
      <c r="F7" s="23" t="s">
        <v>2</v>
      </c>
      <c r="G7" s="31" t="s">
        <v>13</v>
      </c>
      <c r="H7" s="35" t="s">
        <v>10</v>
      </c>
      <c r="I7" s="3"/>
      <c r="J7" s="3"/>
      <c r="K7" s="3"/>
    </row>
    <row r="8" spans="2:11" ht="16.5" thickTop="1" x14ac:dyDescent="0.3">
      <c r="B8" s="25" t="s">
        <v>42</v>
      </c>
      <c r="C8" s="26">
        <v>107</v>
      </c>
      <c r="D8" s="26">
        <v>63</v>
      </c>
      <c r="E8" s="26">
        <v>312</v>
      </c>
      <c r="F8" s="26">
        <v>72</v>
      </c>
      <c r="G8" s="32">
        <v>15</v>
      </c>
      <c r="H8" s="36">
        <f>SUM(C8:G8)</f>
        <v>569</v>
      </c>
      <c r="I8" s="3"/>
      <c r="J8" s="3"/>
      <c r="K8" s="3"/>
    </row>
    <row r="9" spans="2:11" ht="15.75" x14ac:dyDescent="0.3">
      <c r="B9" s="40" t="s">
        <v>43</v>
      </c>
      <c r="C9" s="41">
        <v>1690</v>
      </c>
      <c r="D9" s="41">
        <v>1888</v>
      </c>
      <c r="E9" s="41">
        <v>2120</v>
      </c>
      <c r="F9" s="41">
        <v>1125</v>
      </c>
      <c r="G9" s="42">
        <v>299</v>
      </c>
      <c r="H9" s="37">
        <f t="shared" ref="H9:H13" si="0">SUM(C9:G9)</f>
        <v>7122</v>
      </c>
      <c r="I9" s="3"/>
      <c r="J9" s="3"/>
      <c r="K9" s="3"/>
    </row>
    <row r="10" spans="2:11" ht="15.75" x14ac:dyDescent="0.3">
      <c r="B10" s="40" t="s">
        <v>44</v>
      </c>
      <c r="C10" s="41">
        <v>998</v>
      </c>
      <c r="D10" s="41">
        <v>1754</v>
      </c>
      <c r="E10" s="41">
        <v>2112</v>
      </c>
      <c r="F10" s="41">
        <v>1304</v>
      </c>
      <c r="G10" s="42">
        <v>289</v>
      </c>
      <c r="H10" s="37">
        <f t="shared" si="0"/>
        <v>6457</v>
      </c>
      <c r="I10" s="3"/>
      <c r="J10" s="3"/>
      <c r="K10" s="3"/>
    </row>
    <row r="11" spans="2:11" ht="15.75" x14ac:dyDescent="0.3">
      <c r="B11" s="40" t="s">
        <v>45</v>
      </c>
      <c r="C11" s="41">
        <v>1740</v>
      </c>
      <c r="D11" s="41">
        <v>2053</v>
      </c>
      <c r="E11" s="41">
        <v>2741</v>
      </c>
      <c r="F11" s="41">
        <v>1604</v>
      </c>
      <c r="G11" s="42">
        <v>480</v>
      </c>
      <c r="H11" s="37">
        <f t="shared" si="0"/>
        <v>8618</v>
      </c>
      <c r="I11" s="3"/>
      <c r="J11" s="3"/>
      <c r="K11" s="3"/>
    </row>
    <row r="12" spans="2:11" ht="15.75" x14ac:dyDescent="0.3">
      <c r="B12" s="27" t="s">
        <v>63</v>
      </c>
      <c r="C12" s="28">
        <v>96</v>
      </c>
      <c r="D12" s="28">
        <v>100</v>
      </c>
      <c r="E12" s="28">
        <v>100</v>
      </c>
      <c r="F12" s="28">
        <v>138</v>
      </c>
      <c r="G12" s="33">
        <v>6</v>
      </c>
      <c r="H12" s="37">
        <f t="shared" si="0"/>
        <v>440</v>
      </c>
      <c r="I12" s="3"/>
      <c r="J12" s="3"/>
      <c r="K12" s="3"/>
    </row>
    <row r="13" spans="2:11" ht="16.5" thickBot="1" x14ac:dyDescent="0.35">
      <c r="B13" s="27" t="s">
        <v>64</v>
      </c>
      <c r="C13" s="28">
        <v>140</v>
      </c>
      <c r="D13" s="28">
        <v>162</v>
      </c>
      <c r="E13" s="28">
        <v>271</v>
      </c>
      <c r="F13" s="28">
        <v>161</v>
      </c>
      <c r="G13" s="33">
        <v>23</v>
      </c>
      <c r="H13" s="43">
        <f t="shared" si="0"/>
        <v>757</v>
      </c>
      <c r="I13" s="3"/>
      <c r="J13" s="3"/>
      <c r="K13" s="3"/>
    </row>
    <row r="14" spans="2:11" ht="15.75" x14ac:dyDescent="0.3">
      <c r="B14" s="16" t="s">
        <v>10</v>
      </c>
      <c r="C14" s="30">
        <v>4771</v>
      </c>
      <c r="D14" s="30">
        <v>6020</v>
      </c>
      <c r="E14" s="30">
        <v>7656</v>
      </c>
      <c r="F14" s="30">
        <v>4404</v>
      </c>
      <c r="G14" s="34">
        <v>1112</v>
      </c>
      <c r="H14" s="39">
        <f t="shared" ref="H14" si="1">SUM(C14:G14)</f>
        <v>23963</v>
      </c>
      <c r="I14" s="3"/>
      <c r="J14" s="3"/>
      <c r="K14" s="3"/>
    </row>
    <row r="15" spans="2:11" ht="41.25" customHeight="1" x14ac:dyDescent="0.25">
      <c r="B15" s="143" t="s">
        <v>65</v>
      </c>
      <c r="C15" s="144"/>
      <c r="D15" s="144"/>
      <c r="E15" s="144"/>
      <c r="F15" s="144"/>
      <c r="G15" s="144"/>
      <c r="H15" s="144"/>
      <c r="I15" s="144"/>
      <c r="J15" s="144"/>
      <c r="K15" s="144"/>
    </row>
  </sheetData>
  <mergeCells count="5">
    <mergeCell ref="B3:K3"/>
    <mergeCell ref="B4:J4"/>
    <mergeCell ref="B6:B7"/>
    <mergeCell ref="C6:H6"/>
    <mergeCell ref="B15:K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C8" sqref="C8:H8"/>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5" t="s">
        <v>146</v>
      </c>
      <c r="C3" s="135"/>
      <c r="D3" s="135"/>
      <c r="E3" s="135"/>
      <c r="F3" s="135"/>
      <c r="G3" s="135"/>
      <c r="H3" s="135"/>
      <c r="I3" s="135"/>
      <c r="J3" s="135"/>
      <c r="K3" s="135"/>
    </row>
    <row r="4" spans="2:11" s="3" customFormat="1" ht="31.5" customHeight="1" x14ac:dyDescent="0.3">
      <c r="B4" s="136" t="s">
        <v>66</v>
      </c>
      <c r="C4" s="136"/>
      <c r="D4" s="136"/>
      <c r="E4" s="136"/>
      <c r="F4" s="136"/>
      <c r="G4" s="136"/>
      <c r="H4" s="136"/>
      <c r="I4" s="136"/>
      <c r="J4" s="136"/>
      <c r="K4" s="136"/>
    </row>
    <row r="6" spans="2:11" ht="16.5" thickBot="1" x14ac:dyDescent="0.35">
      <c r="B6" s="24" t="s">
        <v>67</v>
      </c>
      <c r="C6" s="12">
        <v>42397</v>
      </c>
      <c r="D6" s="12">
        <v>42425</v>
      </c>
      <c r="E6" s="12">
        <v>42460</v>
      </c>
      <c r="F6" s="12">
        <v>42488</v>
      </c>
      <c r="G6" s="12">
        <v>42516</v>
      </c>
      <c r="H6" s="12">
        <v>42551</v>
      </c>
    </row>
    <row r="7" spans="2:11" ht="16.5" thickTop="1" x14ac:dyDescent="0.3">
      <c r="B7" s="25" t="s">
        <v>42</v>
      </c>
      <c r="C7" s="77">
        <v>0.13616221297166645</v>
      </c>
      <c r="D7" s="77">
        <v>0.13429478698068273</v>
      </c>
      <c r="E7" s="77">
        <v>0.14184974233794412</v>
      </c>
      <c r="F7" s="77">
        <v>0.1432856169052488</v>
      </c>
      <c r="G7" s="77">
        <v>0.14040861099684629</v>
      </c>
      <c r="H7" s="77">
        <v>0.14006065618968844</v>
      </c>
    </row>
    <row r="8" spans="2:11" ht="15.75" x14ac:dyDescent="0.3">
      <c r="B8" s="40" t="s">
        <v>43</v>
      </c>
      <c r="C8" s="78">
        <v>0.52705787565462603</v>
      </c>
      <c r="D8" s="78">
        <v>0.51468642498015349</v>
      </c>
      <c r="E8" s="78">
        <v>0.52169785733658802</v>
      </c>
      <c r="F8" s="78">
        <v>0.52092706203135652</v>
      </c>
      <c r="G8" s="78">
        <v>0.52008775538187302</v>
      </c>
      <c r="H8" s="78">
        <v>0.51888613178935761</v>
      </c>
    </row>
    <row r="9" spans="2:11" ht="15.75" x14ac:dyDescent="0.3">
      <c r="B9" s="40" t="s">
        <v>44</v>
      </c>
      <c r="C9" s="78">
        <v>0.22183429568953941</v>
      </c>
      <c r="D9" s="78">
        <v>0.22505953956073035</v>
      </c>
      <c r="E9" s="78">
        <v>0.22674260916734473</v>
      </c>
      <c r="F9" s="78">
        <v>0.22767552828902521</v>
      </c>
      <c r="G9" s="78">
        <v>0.22953517071164131</v>
      </c>
      <c r="H9" s="78">
        <v>0.23104494072236006</v>
      </c>
    </row>
    <row r="10" spans="2:11" ht="15.75" x14ac:dyDescent="0.3">
      <c r="B10" s="40" t="s">
        <v>45</v>
      </c>
      <c r="C10" s="78">
        <v>8.150933261716127E-2</v>
      </c>
      <c r="D10" s="78">
        <v>8.9573961365440588E-2</v>
      </c>
      <c r="E10" s="78">
        <v>7.6756170328180093E-2</v>
      </c>
      <c r="F10" s="78">
        <v>7.5800954328561695E-2</v>
      </c>
      <c r="G10" s="78">
        <v>7.7060194707253532E-2</v>
      </c>
      <c r="H10" s="78">
        <v>7.8577336641852777E-2</v>
      </c>
    </row>
    <row r="11" spans="2:11" ht="15.75" x14ac:dyDescent="0.3">
      <c r="B11" s="27" t="s">
        <v>69</v>
      </c>
      <c r="C11" s="81">
        <v>3.2227742715187323E-3</v>
      </c>
      <c r="D11" s="81">
        <v>4.1016141836464669E-3</v>
      </c>
      <c r="E11" s="81">
        <v>3.2546786004882017E-3</v>
      </c>
      <c r="F11" s="81">
        <v>3.6809815950920245E-3</v>
      </c>
      <c r="G11" s="81">
        <v>3.0165912518853697E-3</v>
      </c>
      <c r="H11" s="81">
        <v>2.8949545078577337E-3</v>
      </c>
    </row>
    <row r="12" spans="2:11" ht="16.5" thickBot="1" x14ac:dyDescent="0.35">
      <c r="B12" s="27" t="s">
        <v>68</v>
      </c>
      <c r="C12" s="78">
        <v>3.0213508795488116E-2</v>
      </c>
      <c r="D12" s="78">
        <v>3.2283672929346391E-2</v>
      </c>
      <c r="E12" s="78">
        <v>2.9698942229454843E-2</v>
      </c>
      <c r="F12" s="78">
        <v>2.8629856850715747E-2</v>
      </c>
      <c r="G12" s="78">
        <v>2.9891676950500479E-2</v>
      </c>
      <c r="H12" s="78">
        <v>2.8535980148883373E-2</v>
      </c>
    </row>
    <row r="13" spans="2:11" ht="15.75" x14ac:dyDescent="0.3">
      <c r="B13" s="16" t="s">
        <v>10</v>
      </c>
      <c r="C13" s="80">
        <v>1</v>
      </c>
      <c r="D13" s="80">
        <v>1</v>
      </c>
      <c r="E13" s="80">
        <v>1</v>
      </c>
      <c r="F13" s="80">
        <v>1</v>
      </c>
      <c r="G13" s="80">
        <v>1</v>
      </c>
      <c r="H13" s="80">
        <v>1</v>
      </c>
    </row>
    <row r="14" spans="2:11" ht="80.25" customHeight="1" x14ac:dyDescent="0.25">
      <c r="B14" s="133" t="s">
        <v>112</v>
      </c>
      <c r="C14" s="134"/>
      <c r="D14" s="134"/>
      <c r="E14" s="134"/>
      <c r="F14" s="134"/>
      <c r="G14" s="134"/>
      <c r="H14" s="134"/>
      <c r="I14" s="134"/>
      <c r="J14" s="134"/>
      <c r="K14" s="134"/>
    </row>
  </sheetData>
  <mergeCells count="3">
    <mergeCell ref="B3:K3"/>
    <mergeCell ref="B4:K4"/>
    <mergeCell ref="B14:K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TOC</vt:lpstr>
      <vt:lpstr>Para 1</vt:lpstr>
      <vt:lpstr>Para 2</vt:lpstr>
      <vt:lpstr>Para 3</vt:lpstr>
      <vt:lpstr>Para 4</vt:lpstr>
      <vt:lpstr>Para 5</vt:lpstr>
      <vt:lpstr>Para 6</vt:lpstr>
      <vt:lpstr>Para 7</vt:lpstr>
      <vt:lpstr>Para 8</vt:lpstr>
      <vt:lpstr>Para 9</vt:lpstr>
      <vt:lpstr>Para 10</vt:lpstr>
      <vt:lpstr>Para 11</vt:lpstr>
      <vt:lpstr>Para 12</vt:lpstr>
      <vt:lpstr>Para 13</vt:lpstr>
      <vt:lpstr>Para 14</vt:lpstr>
      <vt:lpstr>Para 15</vt:lpstr>
      <vt:lpstr>Para 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Molly</dc:creator>
  <cp:lastModifiedBy>Szypko, Robert</cp:lastModifiedBy>
  <dcterms:created xsi:type="dcterms:W3CDTF">2016-09-20T18:29:37Z</dcterms:created>
  <dcterms:modified xsi:type="dcterms:W3CDTF">2016-09-29T13:53:21Z</dcterms:modified>
</cp:coreProperties>
</file>