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https://nyco365-my.sharepoint.com/personal/rijones_mocj_nyc_gov/Documents/Documents/"/>
    </mc:Choice>
  </mc:AlternateContent>
  <xr:revisionPtr revIDLastSave="0" documentId="8_{04794F78-272A-4193-A2CF-7D5AAEEC74B5}" xr6:coauthVersionLast="47" xr6:coauthVersionMax="47" xr10:uidLastSave="{00000000-0000-0000-0000-000000000000}"/>
  <workbookProtection workbookAlgorithmName="SHA-512" workbookHashValue="eGeh2nsXbkufbhtul8ElT4PEl9IRQD0uZ3S4EIRJYbGbScP/k5/23T+6n0qyeLVPOzeZJPQjqtfm9DyRMReggQ==" workbookSaltValue="IFprFz+wVn84N0CovT0fmA==" workbookSpinCount="100000" lockStructure="1"/>
  <bookViews>
    <workbookView xWindow="-120" yWindow="-120" windowWidth="19440" windowHeight="11520" firstSheet="4" activeTab="8" xr2:uid="{00000000-000D-0000-FFFF-FFFF00000000}"/>
  </bookViews>
  <sheets>
    <sheet name="Local Law 23" sheetId="4" r:id="rId1"/>
    <sheet name="Table A" sheetId="14" r:id="rId2"/>
    <sheet name="Table B" sheetId="31" r:id="rId3"/>
    <sheet name="Table C" sheetId="32" r:id="rId4"/>
    <sheet name="TLC Data" sheetId="22" r:id="rId5"/>
    <sheet name="Sheriff Data" sheetId="25" r:id="rId6"/>
    <sheet name="HRA Data" sheetId="24" r:id="rId7"/>
    <sheet name="FDNY Data" sheetId="23" r:id="rId8"/>
    <sheet name="Parks Data" sheetId="35" r:id="rId9"/>
    <sheet name="DHS Data" sheetId="41" r:id="rId10"/>
  </sheets>
  <definedNames>
    <definedName name="_xlnm._FilterDatabase" localSheetId="9" hidden="1">'DHS Data'!$B$3:$E$3</definedName>
    <definedName name="_xlnm._FilterDatabase" localSheetId="6" hidden="1">'HRA Data'!$B$3:$E$3</definedName>
    <definedName name="_xlnm._FilterDatabase" localSheetId="8" hidden="1">'Parks Data'!$B$3:$E$3</definedName>
    <definedName name="_xlnm._FilterDatabase" localSheetId="5" hidden="1">'Sheriff Data'!$B$3:$E$71</definedName>
    <definedName name="_xlnm._FilterDatabase" localSheetId="2" hidden="1">'Table B'!$A$7:$R$7</definedName>
    <definedName name="_xlnm._FilterDatabase" localSheetId="3" hidden="1">'Table C'!$A$7:$Q$7</definedName>
    <definedName name="_xlnm._FilterDatabase" localSheetId="4" hidden="1">'TLC Data'!$B$3:$E$3</definedName>
  </definedNames>
  <calcPr calcId="191029"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4" i="32" l="1"/>
  <c r="I4" i="22"/>
  <c r="H4" i="25"/>
  <c r="I4" i="41"/>
  <c r="I4" i="35"/>
  <c r="P9" i="32"/>
  <c r="P10" i="32"/>
  <c r="P11" i="32"/>
  <c r="P12" i="32"/>
  <c r="P13" i="32"/>
  <c r="P14" i="32"/>
  <c r="P15" i="32"/>
  <c r="P16" i="32"/>
  <c r="P17" i="32"/>
  <c r="P18" i="32"/>
  <c r="P19" i="32"/>
  <c r="P20" i="32"/>
  <c r="P21" i="32"/>
  <c r="P22" i="32"/>
  <c r="P23" i="32"/>
  <c r="P24" i="32"/>
  <c r="P25" i="32"/>
  <c r="P26" i="32"/>
  <c r="P27" i="32"/>
  <c r="P28" i="32"/>
  <c r="P29" i="32"/>
  <c r="P30" i="32"/>
  <c r="P31" i="32"/>
  <c r="P32" i="32"/>
  <c r="P33" i="32"/>
  <c r="P34" i="32"/>
  <c r="P35" i="32"/>
  <c r="P36" i="32"/>
  <c r="P37" i="32"/>
  <c r="P38" i="32"/>
  <c r="P39" i="32"/>
  <c r="P40" i="32"/>
  <c r="P41" i="32"/>
  <c r="P42" i="32"/>
  <c r="P8" i="32"/>
  <c r="N9" i="32"/>
  <c r="N10" i="32"/>
  <c r="N11" i="32"/>
  <c r="N12" i="32"/>
  <c r="N13" i="32"/>
  <c r="N14" i="32"/>
  <c r="N15" i="32"/>
  <c r="N16" i="32"/>
  <c r="N17" i="32"/>
  <c r="N18" i="32"/>
  <c r="N19" i="32"/>
  <c r="N20" i="32"/>
  <c r="N21" i="32"/>
  <c r="N22" i="32"/>
  <c r="N23" i="32"/>
  <c r="N24" i="32"/>
  <c r="N25" i="32"/>
  <c r="N26" i="32"/>
  <c r="N27" i="32"/>
  <c r="N28" i="32"/>
  <c r="N29" i="32"/>
  <c r="N30" i="32"/>
  <c r="N31" i="32"/>
  <c r="N32" i="32"/>
  <c r="N33" i="32"/>
  <c r="N34" i="32"/>
  <c r="N35" i="32"/>
  <c r="N36" i="32"/>
  <c r="N37" i="32"/>
  <c r="N38" i="32"/>
  <c r="N39" i="32"/>
  <c r="N40" i="32"/>
  <c r="N41" i="32"/>
  <c r="N42" i="32"/>
  <c r="N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8"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42" i="32"/>
  <c r="J8" i="32"/>
  <c r="J9" i="32"/>
  <c r="H9" i="32"/>
  <c r="H10" i="32"/>
  <c r="H11" i="32"/>
  <c r="H12" i="32"/>
  <c r="H13" i="32"/>
  <c r="H14" i="32"/>
  <c r="H15" i="32"/>
  <c r="H16" i="32"/>
  <c r="H17" i="32"/>
  <c r="H18" i="32"/>
  <c r="H19" i="32"/>
  <c r="H20" i="32"/>
  <c r="H21" i="32"/>
  <c r="H22" i="32"/>
  <c r="H23" i="32"/>
  <c r="H24" i="32"/>
  <c r="H25" i="32"/>
  <c r="H26" i="32"/>
  <c r="H27" i="32"/>
  <c r="H28" i="32"/>
  <c r="H29" i="32"/>
  <c r="H30" i="32"/>
  <c r="H31" i="32"/>
  <c r="H32" i="32"/>
  <c r="H33" i="32"/>
  <c r="H34" i="32"/>
  <c r="H35" i="32"/>
  <c r="H36" i="32"/>
  <c r="H37" i="32"/>
  <c r="H38" i="32"/>
  <c r="H39" i="32"/>
  <c r="H40" i="32"/>
  <c r="H41" i="32"/>
  <c r="H42" i="32"/>
  <c r="H8" i="32"/>
  <c r="F9" i="32"/>
  <c r="F10" i="32"/>
  <c r="F11" i="32"/>
  <c r="F12" i="32"/>
  <c r="F13" i="32"/>
  <c r="F14" i="32"/>
  <c r="F15" i="32"/>
  <c r="F16" i="32"/>
  <c r="F17" i="32"/>
  <c r="F18" i="32"/>
  <c r="F19" i="32"/>
  <c r="F20" i="32"/>
  <c r="F21" i="32"/>
  <c r="F22" i="32"/>
  <c r="F23" i="32"/>
  <c r="F24" i="32"/>
  <c r="F25" i="32"/>
  <c r="F26" i="32"/>
  <c r="F27" i="32"/>
  <c r="F28" i="32"/>
  <c r="F29" i="32"/>
  <c r="F30" i="32"/>
  <c r="F31" i="32"/>
  <c r="F32" i="32"/>
  <c r="F33" i="32"/>
  <c r="F34" i="32"/>
  <c r="F35" i="32"/>
  <c r="F36" i="32"/>
  <c r="F37" i="32"/>
  <c r="F38" i="32"/>
  <c r="F39" i="32"/>
  <c r="F40" i="32"/>
  <c r="F41" i="32"/>
  <c r="F42" i="32"/>
  <c r="F8" i="32"/>
  <c r="P9" i="31"/>
  <c r="P10" i="31"/>
  <c r="P11" i="31"/>
  <c r="P12" i="31"/>
  <c r="P13" i="31"/>
  <c r="P14" i="31"/>
  <c r="P15" i="31"/>
  <c r="P16" i="31"/>
  <c r="P17" i="31"/>
  <c r="P18" i="31"/>
  <c r="P19" i="31"/>
  <c r="P20" i="31"/>
  <c r="P21" i="31"/>
  <c r="P22" i="31"/>
  <c r="P23" i="31"/>
  <c r="P24" i="31"/>
  <c r="P25" i="31"/>
  <c r="P26" i="31"/>
  <c r="P27" i="31"/>
  <c r="P28" i="31"/>
  <c r="P29" i="31"/>
  <c r="P30" i="31"/>
  <c r="P31" i="31"/>
  <c r="P32" i="31"/>
  <c r="P33" i="31"/>
  <c r="P34" i="31"/>
  <c r="P35" i="31"/>
  <c r="P36" i="31"/>
  <c r="P37" i="31"/>
  <c r="P38" i="31"/>
  <c r="P39" i="31"/>
  <c r="P40" i="31"/>
  <c r="P41" i="31"/>
  <c r="P42" i="31"/>
  <c r="P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38" i="31"/>
  <c r="N39" i="31"/>
  <c r="N40" i="31"/>
  <c r="N41" i="31"/>
  <c r="N42" i="31"/>
  <c r="N8" i="31"/>
  <c r="L9" i="31"/>
  <c r="L10" i="31"/>
  <c r="L11" i="31"/>
  <c r="L12" i="31"/>
  <c r="L13"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J40" i="31"/>
  <c r="J41" i="31"/>
  <c r="J42" i="31"/>
  <c r="J8" i="31"/>
  <c r="H9" i="31"/>
  <c r="H10" i="31"/>
  <c r="H11" i="31"/>
  <c r="H12" i="31"/>
  <c r="H13" i="31"/>
  <c r="H14" i="31"/>
  <c r="H15" i="31"/>
  <c r="H16" i="31"/>
  <c r="H17" i="31"/>
  <c r="H18" i="31"/>
  <c r="H19" i="31"/>
  <c r="H20" i="31"/>
  <c r="H21" i="31"/>
  <c r="H22" i="31"/>
  <c r="H23" i="31"/>
  <c r="H24" i="31"/>
  <c r="H25" i="31"/>
  <c r="H26" i="31"/>
  <c r="H27" i="31"/>
  <c r="H28" i="31"/>
  <c r="H29" i="31"/>
  <c r="H30" i="31"/>
  <c r="H31" i="31"/>
  <c r="H32" i="31"/>
  <c r="H33" i="31"/>
  <c r="H34" i="31"/>
  <c r="H35" i="31"/>
  <c r="H36" i="31"/>
  <c r="H37" i="31"/>
  <c r="H38" i="31"/>
  <c r="H39" i="31"/>
  <c r="H40" i="31"/>
  <c r="H41" i="31"/>
  <c r="H42" i="31"/>
  <c r="H8"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8" i="31"/>
  <c r="F9" i="31"/>
  <c r="J4" i="35"/>
  <c r="H4" i="22"/>
  <c r="I4" i="24"/>
  <c r="J4" i="41"/>
  <c r="C13" i="14"/>
  <c r="H4" i="41"/>
  <c r="G13" i="14"/>
  <c r="G4" i="41"/>
  <c r="E13" i="14"/>
  <c r="I11" i="14"/>
  <c r="H4" i="35"/>
  <c r="G11" i="14"/>
  <c r="G4" i="35"/>
  <c r="E11" i="14"/>
  <c r="J4" i="23"/>
  <c r="C12" i="14"/>
  <c r="I4" i="23"/>
  <c r="I12" i="14"/>
  <c r="H4" i="23"/>
  <c r="G12" i="14"/>
  <c r="G4" i="23"/>
  <c r="E12" i="14"/>
  <c r="J4" i="24"/>
  <c r="H4" i="24"/>
  <c r="G10" i="14"/>
  <c r="G4" i="24"/>
  <c r="E10" i="14"/>
  <c r="J4" i="25"/>
  <c r="I4" i="25"/>
  <c r="I9" i="14"/>
  <c r="G9" i="14"/>
  <c r="G4" i="25"/>
  <c r="E9" i="14"/>
  <c r="J4" i="22"/>
  <c r="C8" i="14"/>
  <c r="I8" i="14"/>
  <c r="G8" i="14"/>
  <c r="G4" i="22"/>
  <c r="E8" i="14"/>
  <c r="C11" i="14"/>
  <c r="I10" i="14"/>
  <c r="C10" i="14"/>
  <c r="C9" i="14"/>
  <c r="E9" i="32"/>
  <c r="E11" i="32"/>
  <c r="E13" i="32"/>
  <c r="E8" i="32"/>
  <c r="E12" i="32"/>
  <c r="E14" i="32"/>
  <c r="E16" i="32"/>
  <c r="E18" i="32"/>
  <c r="E20" i="32"/>
  <c r="E22" i="32"/>
  <c r="E10" i="32"/>
  <c r="E26" i="32"/>
  <c r="E15" i="32"/>
  <c r="E17" i="32"/>
  <c r="E19" i="32"/>
  <c r="E21" i="32"/>
  <c r="E23" i="32"/>
  <c r="E25" i="32"/>
  <c r="E14" i="14"/>
  <c r="C14" i="14"/>
  <c r="F13" i="14"/>
  <c r="H43" i="32"/>
  <c r="G14" i="14"/>
  <c r="E38" i="32"/>
  <c r="E31" i="32"/>
  <c r="E30" i="32"/>
  <c r="N43" i="31"/>
  <c r="O43" i="31"/>
  <c r="L43" i="31"/>
  <c r="M43" i="31"/>
  <c r="J43" i="31"/>
  <c r="K43" i="31"/>
  <c r="H43" i="31"/>
  <c r="J43" i="32"/>
  <c r="L43" i="32"/>
  <c r="N43" i="32"/>
  <c r="E39" i="32"/>
  <c r="F43" i="32"/>
  <c r="P43" i="31"/>
  <c r="E40" i="32"/>
  <c r="E37" i="32"/>
  <c r="E34" i="32"/>
  <c r="E32" i="32"/>
  <c r="E36" i="32"/>
  <c r="E42" i="32"/>
  <c r="E29" i="32"/>
  <c r="E33" i="32"/>
  <c r="E41" i="32"/>
  <c r="E28" i="32"/>
  <c r="P43" i="32"/>
  <c r="E27" i="32"/>
  <c r="E35" i="32"/>
  <c r="O12" i="32"/>
  <c r="H14" i="14"/>
  <c r="I24" i="32"/>
  <c r="H11" i="14"/>
  <c r="J12" i="14"/>
  <c r="D8" i="14"/>
  <c r="F11" i="14"/>
  <c r="D12" i="14"/>
  <c r="F9" i="14"/>
  <c r="I40" i="32"/>
  <c r="I26" i="32"/>
  <c r="I42" i="32"/>
  <c r="I43" i="32"/>
  <c r="I11" i="32"/>
  <c r="I13" i="32"/>
  <c r="I27" i="32"/>
  <c r="I10" i="32"/>
  <c r="I29" i="32"/>
  <c r="I12" i="32"/>
  <c r="I28" i="32"/>
  <c r="I15" i="32"/>
  <c r="I31" i="32"/>
  <c r="I14" i="32"/>
  <c r="I30" i="32"/>
  <c r="I17" i="32"/>
  <c r="I33" i="32"/>
  <c r="I16" i="32"/>
  <c r="I32" i="32"/>
  <c r="I19" i="32"/>
  <c r="I35" i="32"/>
  <c r="I18" i="32"/>
  <c r="I34" i="32"/>
  <c r="I21" i="32"/>
  <c r="I37" i="32"/>
  <c r="I20" i="32"/>
  <c r="I36" i="32"/>
  <c r="I23" i="32"/>
  <c r="I39" i="32"/>
  <c r="I22" i="32"/>
  <c r="I38" i="32"/>
  <c r="I9" i="32"/>
  <c r="I25" i="32"/>
  <c r="I41" i="32"/>
  <c r="I8" i="32"/>
  <c r="H8" i="14"/>
  <c r="H9" i="14"/>
  <c r="J9" i="14"/>
  <c r="H10" i="14"/>
  <c r="H12" i="14"/>
  <c r="D9" i="14"/>
  <c r="F14" i="14"/>
  <c r="D13" i="14"/>
  <c r="H13" i="14"/>
  <c r="D14" i="14"/>
  <c r="J10" i="14"/>
  <c r="F8" i="14"/>
  <c r="F10" i="14"/>
  <c r="J11" i="14"/>
  <c r="D10" i="14"/>
  <c r="F12" i="14"/>
  <c r="J8" i="14"/>
  <c r="D11" i="14"/>
  <c r="G8" i="32"/>
  <c r="E43" i="32"/>
  <c r="I43" i="31"/>
  <c r="K37" i="32"/>
  <c r="K11" i="32"/>
  <c r="K41" i="32"/>
  <c r="K27" i="32"/>
  <c r="K15" i="32"/>
  <c r="K25" i="32"/>
  <c r="K17" i="32"/>
  <c r="K13" i="32"/>
  <c r="K42" i="32"/>
  <c r="K40" i="32"/>
  <c r="K38" i="32"/>
  <c r="K36" i="32"/>
  <c r="K34" i="32"/>
  <c r="K32" i="32"/>
  <c r="K30" i="32"/>
  <c r="K28" i="32"/>
  <c r="K26" i="32"/>
  <c r="K24" i="32"/>
  <c r="K22" i="32"/>
  <c r="K20" i="32"/>
  <c r="K18" i="32"/>
  <c r="K16" i="32"/>
  <c r="K14" i="32"/>
  <c r="K12" i="32"/>
  <c r="K10" i="32"/>
  <c r="K39" i="32"/>
  <c r="K19" i="32"/>
  <c r="K8" i="32"/>
  <c r="K43" i="32"/>
  <c r="K35" i="32"/>
  <c r="K31" i="32"/>
  <c r="K9" i="32"/>
  <c r="K33" i="32"/>
  <c r="K29" i="32"/>
  <c r="K23" i="32"/>
  <c r="K21" i="32"/>
  <c r="O43" i="32"/>
  <c r="O41" i="32"/>
  <c r="O39" i="32"/>
  <c r="O37" i="32"/>
  <c r="O35" i="32"/>
  <c r="O33" i="32"/>
  <c r="O31" i="32"/>
  <c r="O29" i="32"/>
  <c r="O27" i="32"/>
  <c r="O25" i="32"/>
  <c r="O23" i="32"/>
  <c r="O21" i="32"/>
  <c r="O19" i="32"/>
  <c r="O17" i="32"/>
  <c r="O15" i="32"/>
  <c r="O13" i="32"/>
  <c r="O11" i="32"/>
  <c r="O9" i="32"/>
  <c r="O42" i="32"/>
  <c r="O40" i="32"/>
  <c r="O38" i="32"/>
  <c r="O36" i="32"/>
  <c r="O34" i="32"/>
  <c r="O32" i="32"/>
  <c r="O30" i="32"/>
  <c r="O28" i="32"/>
  <c r="O26" i="32"/>
  <c r="O24" i="32"/>
  <c r="O22" i="32"/>
  <c r="O20" i="32"/>
  <c r="O18" i="32"/>
  <c r="O16" i="32"/>
  <c r="O14" i="32"/>
  <c r="O10" i="32"/>
  <c r="O8" i="32"/>
  <c r="M42" i="32"/>
  <c r="M40" i="32"/>
  <c r="M38" i="32"/>
  <c r="M36" i="32"/>
  <c r="M34" i="32"/>
  <c r="M32" i="32"/>
  <c r="M30" i="32"/>
  <c r="M28" i="32"/>
  <c r="M26" i="32"/>
  <c r="M24" i="32"/>
  <c r="M22" i="32"/>
  <c r="M20" i="32"/>
  <c r="M18" i="32"/>
  <c r="M16" i="32"/>
  <c r="M14" i="32"/>
  <c r="M12" i="32"/>
  <c r="M10" i="32"/>
  <c r="M8" i="32"/>
  <c r="M43" i="32"/>
  <c r="M41" i="32"/>
  <c r="M39" i="32"/>
  <c r="M37" i="32"/>
  <c r="M35" i="32"/>
  <c r="M33" i="32"/>
  <c r="M31" i="32"/>
  <c r="M29" i="32"/>
  <c r="M27" i="32"/>
  <c r="M25" i="32"/>
  <c r="M23" i="32"/>
  <c r="M21" i="32"/>
  <c r="M19" i="32"/>
  <c r="M17" i="32"/>
  <c r="M15" i="32"/>
  <c r="M13" i="32"/>
  <c r="M11" i="32"/>
  <c r="M9" i="32"/>
  <c r="G42" i="32"/>
  <c r="G33" i="32"/>
  <c r="G23" i="32"/>
  <c r="G14" i="32"/>
  <c r="G13" i="32"/>
  <c r="G43" i="32"/>
  <c r="G34" i="32"/>
  <c r="G24" i="32"/>
  <c r="G15" i="32"/>
  <c r="G35" i="32"/>
  <c r="G25" i="32"/>
  <c r="G16" i="32"/>
  <c r="G10" i="32"/>
  <c r="G36" i="32"/>
  <c r="G26" i="32"/>
  <c r="G17" i="32"/>
  <c r="G38" i="32"/>
  <c r="G37" i="32"/>
  <c r="G27" i="32"/>
  <c r="G18" i="32"/>
  <c r="G9" i="32"/>
  <c r="G19" i="32"/>
  <c r="G40" i="32"/>
  <c r="G31" i="32"/>
  <c r="G30" i="32"/>
  <c r="G29" i="32"/>
  <c r="G20" i="32"/>
  <c r="G11" i="32"/>
  <c r="G28" i="32"/>
  <c r="G41" i="32"/>
  <c r="G32" i="32"/>
  <c r="G22" i="32"/>
  <c r="G21" i="32"/>
  <c r="G12" i="32"/>
  <c r="G39" i="32"/>
  <c r="Q41" i="32"/>
  <c r="Q20" i="32"/>
  <c r="Q21" i="32"/>
  <c r="Q26" i="32"/>
  <c r="Q37" i="32"/>
  <c r="Q27" i="32"/>
  <c r="Q12" i="32"/>
  <c r="Q16" i="32"/>
  <c r="Q17" i="32"/>
  <c r="Q9" i="32"/>
  <c r="Q19" i="32"/>
  <c r="Q34" i="32"/>
  <c r="Q40" i="32"/>
  <c r="Q11" i="32"/>
  <c r="Q13" i="32"/>
  <c r="Q43" i="31"/>
  <c r="Q28" i="32"/>
  <c r="Q29" i="32"/>
  <c r="Q18" i="32"/>
  <c r="Q33" i="32"/>
  <c r="Q35" i="32"/>
  <c r="Q36" i="32"/>
  <c r="Q25" i="32"/>
  <c r="Q24" i="32"/>
  <c r="Q39" i="32"/>
  <c r="Q31" i="32"/>
  <c r="Q23" i="32"/>
  <c r="Q15" i="32"/>
  <c r="Q43" i="32"/>
  <c r="Q8" i="32"/>
  <c r="Q30" i="32"/>
  <c r="Q22" i="32"/>
  <c r="Q38" i="32"/>
  <c r="Q14" i="32"/>
  <c r="Q10" i="32"/>
  <c r="Q42" i="32"/>
  <c r="Q32" i="32"/>
  <c r="I13" i="14"/>
  <c r="J13" i="14"/>
  <c r="I14" i="14"/>
  <c r="J14" i="14"/>
  <c r="E8" i="31"/>
  <c r="E42" i="31"/>
  <c r="E40" i="31"/>
  <c r="E22" i="31"/>
  <c r="E14" i="31"/>
  <c r="E32" i="31"/>
  <c r="E25" i="31"/>
  <c r="E26" i="31"/>
  <c r="E39" i="31"/>
  <c r="E23" i="31"/>
  <c r="E34" i="31"/>
  <c r="F43" i="31"/>
  <c r="E43" i="31"/>
  <c r="E16" i="31"/>
  <c r="E11" i="31"/>
  <c r="E30" i="31"/>
  <c r="E33" i="31"/>
  <c r="E21" i="31"/>
  <c r="E27" i="31"/>
  <c r="E41" i="31"/>
  <c r="E10" i="31"/>
  <c r="E28" i="31"/>
  <c r="E38" i="31"/>
  <c r="E19" i="31"/>
  <c r="E36" i="31"/>
  <c r="E17" i="31"/>
  <c r="E13" i="31"/>
  <c r="E29" i="31"/>
  <c r="E35" i="31"/>
  <c r="E12" i="31"/>
  <c r="E24" i="31"/>
  <c r="E31" i="31"/>
  <c r="E15" i="31"/>
  <c r="E18" i="31"/>
  <c r="E37" i="31"/>
  <c r="E9" i="31"/>
  <c r="E20" i="31"/>
  <c r="O13" i="31"/>
  <c r="I13" i="31"/>
  <c r="M13" i="31"/>
  <c r="Q13" i="31"/>
  <c r="K13" i="31"/>
  <c r="G13" i="31"/>
  <c r="Q19" i="31"/>
  <c r="I19" i="31"/>
  <c r="M19" i="31"/>
  <c r="O19" i="31"/>
  <c r="K19" i="31"/>
  <c r="G19" i="31"/>
  <c r="O16" i="31"/>
  <c r="I16" i="31"/>
  <c r="K16" i="31"/>
  <c r="M16" i="31"/>
  <c r="Q16" i="31"/>
  <c r="G16" i="31"/>
  <c r="M35" i="31"/>
  <c r="Q35" i="31"/>
  <c r="K35" i="31"/>
  <c r="I35" i="31"/>
  <c r="O35" i="31"/>
  <c r="G35" i="31"/>
  <c r="M36" i="31"/>
  <c r="O36" i="31"/>
  <c r="Q36" i="31"/>
  <c r="K36" i="31"/>
  <c r="I36" i="31"/>
  <c r="G36" i="31"/>
  <c r="O10" i="31"/>
  <c r="M10" i="31"/>
  <c r="Q10" i="31"/>
  <c r="K10" i="31"/>
  <c r="I10" i="31"/>
  <c r="G10" i="31"/>
  <c r="Q21" i="31"/>
  <c r="I21" i="31"/>
  <c r="K21" i="31"/>
  <c r="O21" i="31"/>
  <c r="M21" i="31"/>
  <c r="G21" i="31"/>
  <c r="K30" i="31"/>
  <c r="O30" i="31"/>
  <c r="M30" i="31"/>
  <c r="Q30" i="31"/>
  <c r="I30" i="31"/>
  <c r="G30" i="31"/>
  <c r="I23" i="31"/>
  <c r="Q23" i="31"/>
  <c r="K23" i="31"/>
  <c r="O23" i="31"/>
  <c r="M23" i="31"/>
  <c r="G23" i="31"/>
  <c r="Q20" i="31"/>
  <c r="I20" i="31"/>
  <c r="O20" i="31"/>
  <c r="M20" i="31"/>
  <c r="K20" i="31"/>
  <c r="G20" i="31"/>
  <c r="K25" i="31"/>
  <c r="I25" i="31"/>
  <c r="Q25" i="31"/>
  <c r="O25" i="31"/>
  <c r="M25" i="31"/>
  <c r="G25" i="31"/>
  <c r="O40" i="31"/>
  <c r="Q40" i="31"/>
  <c r="I40" i="31"/>
  <c r="M40" i="31"/>
  <c r="K40" i="31"/>
  <c r="G40" i="31"/>
  <c r="K29" i="31"/>
  <c r="Q29" i="31"/>
  <c r="I29" i="31"/>
  <c r="O29" i="31"/>
  <c r="M29" i="31"/>
  <c r="G29" i="31"/>
  <c r="O38" i="31"/>
  <c r="M38" i="31"/>
  <c r="I38" i="31"/>
  <c r="K38" i="31"/>
  <c r="Q38" i="31"/>
  <c r="G38" i="31"/>
  <c r="K41" i="31"/>
  <c r="O41" i="31"/>
  <c r="Q41" i="31"/>
  <c r="M41" i="31"/>
  <c r="I41" i="31"/>
  <c r="G41" i="31"/>
  <c r="O39" i="31"/>
  <c r="M39" i="31"/>
  <c r="Q39" i="31"/>
  <c r="I39" i="31"/>
  <c r="K39" i="31"/>
  <c r="G39" i="31"/>
  <c r="I9" i="31"/>
  <c r="M9" i="31"/>
  <c r="Q9" i="31"/>
  <c r="K9" i="31"/>
  <c r="O9" i="31"/>
  <c r="G9" i="31"/>
  <c r="M32" i="31"/>
  <c r="K32" i="31"/>
  <c r="O32" i="31"/>
  <c r="I32" i="31"/>
  <c r="Q32" i="31"/>
  <c r="G32" i="31"/>
  <c r="I18" i="31"/>
  <c r="O18" i="31"/>
  <c r="Q18" i="31"/>
  <c r="K18" i="31"/>
  <c r="M18" i="31"/>
  <c r="G18" i="31"/>
  <c r="M22" i="31"/>
  <c r="I22" i="31"/>
  <c r="K22" i="31"/>
  <c r="Q22" i="31"/>
  <c r="O22" i="31"/>
  <c r="G22" i="31"/>
  <c r="O42" i="31"/>
  <c r="Q42" i="31"/>
  <c r="K42" i="31"/>
  <c r="M42" i="31"/>
  <c r="I42" i="31"/>
  <c r="G42" i="31"/>
  <c r="Q17" i="31"/>
  <c r="I17" i="31"/>
  <c r="O17" i="31"/>
  <c r="K17" i="31"/>
  <c r="M17" i="31"/>
  <c r="G17" i="31"/>
  <c r="K28" i="31"/>
  <c r="O28" i="31"/>
  <c r="I28" i="31"/>
  <c r="Q28" i="31"/>
  <c r="M28" i="31"/>
  <c r="G28" i="31"/>
  <c r="K27" i="31"/>
  <c r="O27" i="31"/>
  <c r="M27" i="31"/>
  <c r="Q27" i="31"/>
  <c r="I27" i="31"/>
  <c r="G27" i="31"/>
  <c r="M33" i="31"/>
  <c r="K33" i="31"/>
  <c r="I33" i="31"/>
  <c r="Q33" i="31"/>
  <c r="O33" i="31"/>
  <c r="G33" i="31"/>
  <c r="O11" i="31"/>
  <c r="I11" i="31"/>
  <c r="M11" i="31"/>
  <c r="K11" i="31"/>
  <c r="Q11" i="31"/>
  <c r="G11" i="31"/>
  <c r="M34" i="31"/>
  <c r="Q34" i="31"/>
  <c r="K34" i="31"/>
  <c r="I34" i="31"/>
  <c r="O34" i="31"/>
  <c r="G34" i="31"/>
  <c r="K26" i="31"/>
  <c r="Q26" i="31"/>
  <c r="I26" i="31"/>
  <c r="O26" i="31"/>
  <c r="M26" i="31"/>
  <c r="G26" i="31"/>
  <c r="M37" i="31"/>
  <c r="O37" i="31"/>
  <c r="K37" i="31"/>
  <c r="Q37" i="31"/>
  <c r="I37" i="31"/>
  <c r="G37" i="31"/>
  <c r="O14" i="31"/>
  <c r="Q14" i="31"/>
  <c r="M14" i="31"/>
  <c r="I14" i="31"/>
  <c r="K14" i="31"/>
  <c r="G14" i="31"/>
  <c r="O15" i="31"/>
  <c r="M15" i="31"/>
  <c r="K15" i="31"/>
  <c r="Q15" i="31"/>
  <c r="I15" i="31"/>
  <c r="G15" i="31"/>
  <c r="M31" i="31"/>
  <c r="O31" i="31"/>
  <c r="K31" i="31"/>
  <c r="Q31" i="31"/>
  <c r="I31" i="31"/>
  <c r="G31" i="31"/>
  <c r="K24" i="31"/>
  <c r="I24" i="31"/>
  <c r="Q24" i="31"/>
  <c r="O24" i="31"/>
  <c r="M24" i="31"/>
  <c r="G24" i="31"/>
  <c r="O12" i="31"/>
  <c r="M12" i="31"/>
  <c r="K12" i="31"/>
  <c r="Q12" i="31"/>
  <c r="I12" i="31"/>
  <c r="G12" i="31"/>
  <c r="O8" i="31"/>
  <c r="I8" i="31"/>
  <c r="Q8" i="31"/>
  <c r="M8" i="31"/>
  <c r="K8" i="31"/>
  <c r="G8" i="31"/>
  <c r="G43" i="31"/>
</calcChain>
</file>

<file path=xl/sharedStrings.xml><?xml version="1.0" encoding="utf-8"?>
<sst xmlns="http://schemas.openxmlformats.org/spreadsheetml/2006/main" count="447" uniqueCount="111">
  <si>
    <t>Total</t>
  </si>
  <si>
    <t>Agency</t>
  </si>
  <si>
    <t>Charge Types</t>
  </si>
  <si>
    <t>Misdemeanor</t>
  </si>
  <si>
    <t>Violation/Infraction</t>
  </si>
  <si>
    <t>TLC</t>
  </si>
  <si>
    <t>FDNY</t>
  </si>
  <si>
    <t>Charge Code</t>
  </si>
  <si>
    <t>Charge Description</t>
  </si>
  <si>
    <t>Charge Severity</t>
  </si>
  <si>
    <t>Number of Summonses Issued</t>
  </si>
  <si>
    <t>Number of Summonses Issued by Charge Code - City Sheriff</t>
  </si>
  <si>
    <t>"The number and percentages of criminal summonses disaggregated by agency, and further disaggregated by charge."</t>
  </si>
  <si>
    <t>"The number and percentages of criminal summonses disaggregated by charge, and further disaggregated by agency."</t>
  </si>
  <si>
    <t>Charge Information</t>
  </si>
  <si>
    <t>Misdemeanor (%)</t>
  </si>
  <si>
    <t>Felony (%)</t>
  </si>
  <si>
    <t>Violation/Infraction (%)</t>
  </si>
  <si>
    <t>Total per Charge</t>
  </si>
  <si>
    <t>% Within Charge</t>
  </si>
  <si>
    <t>% Citywide Summonses</t>
  </si>
  <si>
    <t xml:space="preserve">Total </t>
  </si>
  <si>
    <t>Felony</t>
  </si>
  <si>
    <t>Sheriff</t>
  </si>
  <si>
    <t>Agency Totals</t>
  </si>
  <si>
    <t>% Within Agency</t>
  </si>
  <si>
    <t>HRA</t>
  </si>
  <si>
    <t>Parks</t>
  </si>
  <si>
    <t>DHS</t>
  </si>
  <si>
    <t>Number of Summonses Issued by Charge Code - TLC</t>
  </si>
  <si>
    <t>Number of Summonses Issued by Charge Code - HRA</t>
  </si>
  <si>
    <t xml:space="preserve">Number of Summonses Issued by Charge Code - FDNY </t>
  </si>
  <si>
    <t>Number of Summonses Issued by Charge Code - Parks</t>
  </si>
  <si>
    <t>Number of Summonses Issued by Charge Code - DHS</t>
  </si>
  <si>
    <t>VTL 512</t>
  </si>
  <si>
    <t>VTL 1212</t>
  </si>
  <si>
    <t>Reckless Driving</t>
  </si>
  <si>
    <t>VTL 511(1)(a)</t>
  </si>
  <si>
    <t>AC 19-515(b)(3)</t>
  </si>
  <si>
    <t>AC 16-118 (6)</t>
  </si>
  <si>
    <t>VTL 145(6)</t>
  </si>
  <si>
    <t>PL 170.25</t>
  </si>
  <si>
    <t>AC 19-506(b)(1)</t>
  </si>
  <si>
    <t>AC 19-506( c)</t>
  </si>
  <si>
    <t>PL 240.20 (2)</t>
  </si>
  <si>
    <t>PL 240.20 (6)</t>
  </si>
  <si>
    <t>Operating A Motor Vehicle While Registration Is Suspended/ Revoked.</t>
  </si>
  <si>
    <t>Loitering For The Purpose Of Soliciting Passengers For Transportation</t>
  </si>
  <si>
    <t>No Insurance For Hire Vehicle</t>
  </si>
  <si>
    <t>Public Urination</t>
  </si>
  <si>
    <t>Unauthorized Use Of A For Hire Vehicle</t>
  </si>
  <si>
    <t>Criminal Possession Of A Forged Instrument In The Second Degree</t>
  </si>
  <si>
    <t>Unlicensed For Hire Vehicle Driver</t>
  </si>
  <si>
    <t>Unauthorized Taxi Sign</t>
  </si>
  <si>
    <t>Disorderly Conduct - Unreasonable Noise</t>
  </si>
  <si>
    <t>Refuses To Comply With A Lawful Order Of The Police</t>
  </si>
  <si>
    <t>Table A : Agency Total by Charge Type, Q1 &amp; 2 2026</t>
  </si>
  <si>
    <t>Table B : Charge Type by Agency, Q1 &amp; 2 2026</t>
  </si>
  <si>
    <t>AC 15-216</t>
  </si>
  <si>
    <t>AC 15-223.1</t>
  </si>
  <si>
    <t>Failure To Comply With Any Laws, Rules Or Regulations Enforceable By The Department</t>
  </si>
  <si>
    <t>Failure To Comply With Commissioner/Violation Order</t>
  </si>
  <si>
    <t xml:space="preserve">PL 140.05  </t>
  </si>
  <si>
    <t>PL 240.20</t>
  </si>
  <si>
    <t>PL 240.26</t>
  </si>
  <si>
    <t>PL 265.37</t>
  </si>
  <si>
    <t xml:space="preserve">AC 10.133 </t>
  </si>
  <si>
    <t>Trespass</t>
  </si>
  <si>
    <t xml:space="preserve">Disorderly Conduct </t>
  </si>
  <si>
    <t xml:space="preserve">Harassment </t>
  </si>
  <si>
    <t>Unlawful Poss. Of Ammunition</t>
  </si>
  <si>
    <t>Poss. Of Knives Or Instruments</t>
  </si>
  <si>
    <t>PL 240.25</t>
  </si>
  <si>
    <t>VTL 509</t>
  </si>
  <si>
    <t>VTL 401</t>
  </si>
  <si>
    <t>VTL 1127 (a)</t>
  </si>
  <si>
    <t>PL 265.01</t>
  </si>
  <si>
    <t>PL 221.05</t>
  </si>
  <si>
    <t>PL 205.30</t>
  </si>
  <si>
    <t>PL 195.05</t>
  </si>
  <si>
    <t>AC 20-453</t>
  </si>
  <si>
    <t>AC 11-4012 (b)</t>
  </si>
  <si>
    <t>AC 11-1303(a)1</t>
  </si>
  <si>
    <t>AC 10-131(g)</t>
  </si>
  <si>
    <t>Operating A Motor Vehicle While Registration Is Suspended/Revoked</t>
  </si>
  <si>
    <t>Unlicensed Operator</t>
  </si>
  <si>
    <t>Unregistered Vehicle</t>
  </si>
  <si>
    <t>One Way Roadways - Vehicle Shall Be Driven Only In The Direction Desginated</t>
  </si>
  <si>
    <t>Disorderly Conduct</t>
  </si>
  <si>
    <t>Unlawful Possession Of Marihuana</t>
  </si>
  <si>
    <t>Resisting Arrest</t>
  </si>
  <si>
    <t>Obstructing Governmental Administration In The 2Nd Degree</t>
  </si>
  <si>
    <t>General Vender /License Required</t>
  </si>
  <si>
    <t>Possession Of Untaxed Cigarettes For The Purpose Of Sale</t>
  </si>
  <si>
    <t>Sale Of Tobacco Without A License</t>
  </si>
  <si>
    <t>Possession Of Imitation Pistol</t>
  </si>
  <si>
    <t>Notes. Data was provided by city partner agencies that issued summonses for the period between January 1 and June 30, 2026.</t>
  </si>
  <si>
    <t>Table C : Charge Type by Charge, Q1 &amp; 2 2026</t>
  </si>
  <si>
    <t>A03-56 RCNY1-03(c)(1)</t>
  </si>
  <si>
    <t>A18-56 RCNY1-04(i)</t>
  </si>
  <si>
    <t>A28-56 RCNY1-05(b)</t>
  </si>
  <si>
    <t>AC 10-131 (e)</t>
  </si>
  <si>
    <t>Failure To Comply With Directives Of Police, Park Supervisor, Lifeguard, Peace Officer</t>
  </si>
  <si>
    <t>Unleashed/Uncontrolled Animals In Park</t>
  </si>
  <si>
    <t>Unlawful Vending</t>
  </si>
  <si>
    <t>Criminal Possession Of A Weapon In The Fourth Degree</t>
  </si>
  <si>
    <t>Possession Of Pepper Spray</t>
  </si>
  <si>
    <t>GBS 396-W</t>
  </si>
  <si>
    <t>Aggravated Unlicensed Operation In The 3Rd Degree</t>
  </si>
  <si>
    <r>
      <rPr>
        <sz val="20"/>
        <color theme="1"/>
        <rFont val="Franklin Gothic Demi Cond"/>
        <family val="2"/>
      </rPr>
      <t xml:space="preserve">
Local Law 23: Description
</t>
    </r>
    <r>
      <rPr>
        <sz val="16"/>
        <color theme="1"/>
        <rFont val="Franklin Gothic Book"/>
        <family val="2"/>
      </rPr>
      <t>January 1 through June 30, 2026</t>
    </r>
    <r>
      <rPr>
        <sz val="11"/>
        <color theme="1"/>
        <rFont val="Franklin Gothic Book"/>
        <family val="2"/>
      </rPr>
      <t xml:space="preserve">
</t>
    </r>
    <r>
      <rPr>
        <sz val="11"/>
        <color rgb="FFFF0000"/>
        <rFont val="Franklin Gothic Book"/>
        <family val="2"/>
      </rPr>
      <t xml:space="preserve">Numbers are generated by the city agency issuing them and are reported to, and compiled by, the Mayor's Office of Criminal Justice. Tables A, B, and C are reported semi-annually.
</t>
    </r>
    <r>
      <rPr>
        <sz val="11"/>
        <color rgb="FFFF0000"/>
        <rFont val="Franklin Gothic Demi Cond"/>
        <family val="2"/>
      </rPr>
      <t>Summons data is reported in the following format:</t>
    </r>
    <r>
      <rPr>
        <sz val="11"/>
        <color rgb="FFFF0000"/>
        <rFont val="Franklin Gothic Book"/>
        <family val="2"/>
      </rPr>
      <t xml:space="preserve">
Number of summonses by city agency and charge type (felony, misdemeanor, or violation/infraction)
</t>
    </r>
    <r>
      <rPr>
        <sz val="11"/>
        <color rgb="FFFF0000"/>
        <rFont val="Franklin Gothic Demi Cond"/>
        <family val="2"/>
      </rPr>
      <t xml:space="preserve">
The 3 tables included in this report adhere to the following format: </t>
    </r>
    <r>
      <rPr>
        <sz val="11"/>
        <color rgb="FFFF0000"/>
        <rFont val="Calibri"/>
        <family val="2"/>
        <scheme val="minor"/>
      </rPr>
      <t xml:space="preserve">
</t>
    </r>
    <r>
      <rPr>
        <sz val="20"/>
        <color rgb="FFFF0000"/>
        <rFont val="Franklin Gothic Demi Cond"/>
        <family val="2"/>
      </rPr>
      <t>Table Number: Title</t>
    </r>
    <r>
      <rPr>
        <sz val="11"/>
        <color rgb="FFFF0000"/>
        <rFont val="Calibri"/>
        <family val="2"/>
        <scheme val="minor"/>
      </rPr>
      <t xml:space="preserve">
"</t>
    </r>
    <r>
      <rPr>
        <sz val="11"/>
        <color rgb="FFFF0000"/>
        <rFont val="Franklin Gothic Book"/>
        <family val="2"/>
      </rPr>
      <t>Language from Local Law 23 Requesting This Information"</t>
    </r>
    <r>
      <rPr>
        <sz val="11"/>
        <color rgb="FFFF0000"/>
        <rFont val="Calibri"/>
        <family val="2"/>
        <scheme val="minor"/>
      </rPr>
      <t xml:space="preserve">
</t>
    </r>
    <r>
      <rPr>
        <sz val="11"/>
        <color rgb="FFFF0000"/>
        <rFont val="Franklin Gothic Book"/>
        <family val="2"/>
      </rPr>
      <t>[Chart with any needed notes of clarification]</t>
    </r>
  </si>
  <si>
    <t>"The number of criminal summonses, in total and disaggregated by the number and percentage of such summonses issued by each city agency, and further disaggregated by the number and percentages of charges in the following categories: (a) felonies; (b) misdemeanors; and (c) violations or infractions."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</si>
</sst>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7" x14ac:knownFonts="1">
    <font>
      <sz val="11"/>
      <color theme="1"/>
      <name val="Calibri"/>
      <family val="2"/>
      <scheme val="minor"/>
    </font>
    <font>
      <sz val="20"/>
      <color theme="1"/>
      <name val="Franklin Gothic Demi Cond"/>
      <family val="2"/>
    </font>
    <font>
      <sz val="11"/>
      <color theme="1"/>
      <name val="Franklin Gothic Book"/>
      <family val="2"/>
    </font>
    <font>
      <b/>
      <sz val="11"/>
      <color theme="1"/>
      <name val="Franklin Gothic Book"/>
      <family val="2"/>
    </font>
    <font>
      <b/>
      <sz val="12"/>
      <color theme="1"/>
      <name val="Franklin Gothic Book"/>
      <family val="2"/>
    </font>
    <font>
      <i/>
      <sz val="9"/>
      <name val="Franklin Gothic Book"/>
      <family val="2"/>
    </font>
    <font>
      <sz val="16"/>
      <color theme="1"/>
      <name val="Franklin Gothic Book"/>
      <family val="2"/>
    </font>
    <font>
      <sz val="11"/>
      <color rgb="FFFF0000"/>
      <name val="Calibri"/>
      <family val="2"/>
      <scheme val="minor"/>
    </font>
    <font>
      <b/>
      <sz val="14"/>
      <color theme="1"/>
      <name val="Franklin Gothic Book"/>
      <family val="2"/>
    </font>
    <font>
      <sz val="11"/>
      <color rgb="FFFF0000"/>
      <name val="Franklin Gothic Book"/>
      <family val="2"/>
    </font>
    <font>
      <sz val="11"/>
      <color rgb="FFFF0000"/>
      <name val="Franklin Gothic Demi Cond"/>
      <family val="2"/>
    </font>
    <font>
      <sz val="20"/>
      <color rgb="FFFF0000"/>
      <name val="Franklin Gothic Demi Cond"/>
      <family val="2"/>
    </font>
    <font>
      <sz val="11"/>
      <color theme="1"/>
      <name val="Calibri"/>
      <family val="2"/>
      <scheme val="minor"/>
    </font>
    <font>
      <sz val="12"/>
      <color theme="1"/>
      <name val="Franklin Gothic Book"/>
      <family val="2"/>
    </font>
    <font>
      <sz val="11"/>
      <color rgb="FF000000"/>
      <name val="Franklin Gothic Book"/>
      <family val="2"/>
    </font>
    <font>
      <sz val="12"/>
      <color rgb="FF000000"/>
      <name val="Franklin Gothic Book"/>
      <family val="2"/>
    </font>
    <font>
      <sz val="12"/>
      <color rgb="FF00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3"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s>
  <cellStyleXfs count="2">
    <xf numFmtId="0" fontId="0" fillId="0" borderId="0"/>
    <xf numFmtId="9" fontId="12" fillId="0" borderId="0" applyFont="0" applyFill="0" applyBorder="0" applyAlignment="0" applyProtection="0"/>
  </cellStyleXfs>
  <cellXfs count="124">
    <xf numFmtId="0" fontId="0" fillId="0" borderId="0" xfId="0"/>
    <xf numFmtId="0" fontId="2" fillId="0" borderId="0" xfId="0" applyFont="1"/>
    <xf numFmtId="0" fontId="2" fillId="0" borderId="1" xfId="0" applyFont="1" applyBorder="1"/>
    <xf numFmtId="0" fontId="0" fillId="4" borderId="0" xfId="0" applyFill="1"/>
    <xf numFmtId="0" fontId="5" fillId="0" borderId="0" xfId="0" applyFont="1" applyAlignment="1">
      <alignment vertical="top"/>
    </xf>
    <xf numFmtId="0" fontId="2" fillId="3" borderId="1" xfId="0" applyFont="1" applyFill="1" applyBorder="1" applyAlignment="1">
      <alignment horizontal="center"/>
    </xf>
    <xf numFmtId="3" fontId="2" fillId="3" borderId="3" xfId="0" applyNumberFormat="1" applyFont="1" applyFill="1" applyBorder="1" applyAlignment="1">
      <alignment horizontal="center"/>
    </xf>
    <xf numFmtId="3" fontId="2" fillId="3" borderId="1" xfId="0" applyNumberFormat="1" applyFont="1" applyFill="1" applyBorder="1" applyAlignment="1">
      <alignment horizontal="center"/>
    </xf>
    <xf numFmtId="9" fontId="2" fillId="3" borderId="3" xfId="1" applyFont="1" applyFill="1" applyBorder="1" applyAlignment="1">
      <alignment horizontal="center"/>
    </xf>
    <xf numFmtId="0" fontId="2" fillId="3" borderId="3" xfId="0" applyFont="1" applyFill="1" applyBorder="1" applyAlignment="1">
      <alignment horizontal="center"/>
    </xf>
    <xf numFmtId="0" fontId="2" fillId="4" borderId="0" xfId="0" applyFont="1" applyFill="1"/>
    <xf numFmtId="0" fontId="2" fillId="0" borderId="18" xfId="0" applyFont="1" applyBorder="1"/>
    <xf numFmtId="3" fontId="2" fillId="3" borderId="18" xfId="0" applyNumberFormat="1" applyFont="1" applyFill="1" applyBorder="1" applyAlignment="1">
      <alignment horizontal="center"/>
    </xf>
    <xf numFmtId="0" fontId="2" fillId="3" borderId="18" xfId="0" applyFont="1" applyFill="1" applyBorder="1" applyAlignment="1">
      <alignment horizontal="center"/>
    </xf>
    <xf numFmtId="3" fontId="3" fillId="2" borderId="19" xfId="0" applyNumberFormat="1" applyFont="1" applyFill="1" applyBorder="1" applyAlignment="1">
      <alignment horizontal="center"/>
    </xf>
    <xf numFmtId="9" fontId="3" fillId="2" borderId="19" xfId="1" applyFont="1" applyFill="1" applyBorder="1" applyAlignment="1">
      <alignment horizontal="center"/>
    </xf>
    <xf numFmtId="0" fontId="3" fillId="2" borderId="19" xfId="0" applyFont="1" applyFill="1" applyBorder="1" applyAlignment="1">
      <alignment horizontal="center"/>
    </xf>
    <xf numFmtId="9" fontId="3" fillId="2" borderId="20" xfId="1" applyFont="1" applyFill="1" applyBorder="1" applyAlignment="1">
      <alignment horizontal="center"/>
    </xf>
    <xf numFmtId="0" fontId="1" fillId="0" borderId="0" xfId="0" applyFont="1" applyAlignment="1">
      <alignment horizontal="left"/>
    </xf>
    <xf numFmtId="0" fontId="2" fillId="0" borderId="0" xfId="0" applyFont="1" applyAlignment="1">
      <alignment horizontal="left" wrapText="1"/>
    </xf>
    <xf numFmtId="0" fontId="13" fillId="0" borderId="0" xfId="0" applyFont="1"/>
    <xf numFmtId="0" fontId="13" fillId="0" borderId="1" xfId="0" applyFont="1" applyBorder="1" applyAlignment="1">
      <alignment horizontal="left"/>
    </xf>
    <xf numFmtId="3" fontId="13" fillId="0" borderId="1" xfId="0" applyNumberFormat="1" applyFont="1" applyBorder="1" applyAlignment="1">
      <alignment horizontal="center"/>
    </xf>
    <xf numFmtId="0" fontId="13" fillId="0" borderId="1" xfId="0" applyFont="1" applyBorder="1" applyAlignment="1">
      <alignment horizontal="center"/>
    </xf>
    <xf numFmtId="9" fontId="13" fillId="0" borderId="1" xfId="0" applyNumberFormat="1" applyFont="1" applyBorder="1" applyAlignment="1">
      <alignment horizontal="center"/>
    </xf>
    <xf numFmtId="0" fontId="4" fillId="2" borderId="3" xfId="0" applyFont="1" applyFill="1" applyBorder="1"/>
    <xf numFmtId="3" fontId="4" fillId="2" borderId="3" xfId="0" applyNumberFormat="1" applyFont="1" applyFill="1" applyBorder="1" applyAlignment="1">
      <alignment horizontal="center"/>
    </xf>
    <xf numFmtId="9" fontId="4" fillId="2" borderId="3" xfId="0" applyNumberFormat="1" applyFont="1" applyFill="1" applyBorder="1" applyAlignment="1">
      <alignment horizontal="center"/>
    </xf>
    <xf numFmtId="0" fontId="0" fillId="0" borderId="0" xfId="0" applyAlignment="1">
      <alignment horizontal="center"/>
    </xf>
    <xf numFmtId="0" fontId="13" fillId="3" borderId="1" xfId="0" applyFont="1" applyFill="1" applyBorder="1" applyAlignment="1">
      <alignment horizontal="left"/>
    </xf>
    <xf numFmtId="0" fontId="13" fillId="3" borderId="1" xfId="0" applyFont="1" applyFill="1" applyBorder="1"/>
    <xf numFmtId="0" fontId="13" fillId="0" borderId="1" xfId="0" applyFont="1" applyBorder="1"/>
    <xf numFmtId="0" fontId="2" fillId="0" borderId="1" xfId="0" applyFont="1" applyBorder="1" applyAlignment="1">
      <alignment horizontal="left"/>
    </xf>
    <xf numFmtId="0" fontId="2" fillId="3" borderId="1" xfId="0" applyFont="1" applyFill="1" applyBorder="1"/>
    <xf numFmtId="0" fontId="2" fillId="3" borderId="1" xfId="0" applyFont="1" applyFill="1" applyBorder="1" applyAlignment="1">
      <alignment horizontal="left"/>
    </xf>
    <xf numFmtId="0" fontId="2" fillId="3" borderId="1" xfId="0" applyFont="1" applyFill="1" applyBorder="1" applyAlignment="1">
      <alignment vertical="center"/>
    </xf>
    <xf numFmtId="0" fontId="14" fillId="0" borderId="1" xfId="0" applyFont="1" applyBorder="1" applyAlignment="1">
      <alignment vertical="center"/>
    </xf>
    <xf numFmtId="3" fontId="4" fillId="2" borderId="1" xfId="0" applyNumberFormat="1" applyFont="1" applyFill="1" applyBorder="1" applyAlignment="1">
      <alignment horizontal="center"/>
    </xf>
    <xf numFmtId="0" fontId="13" fillId="3" borderId="1" xfId="0" applyFont="1" applyFill="1" applyBorder="1" applyAlignment="1">
      <alignment horizontal="left" vertical="center"/>
    </xf>
    <xf numFmtId="0" fontId="15" fillId="0" borderId="1" xfId="0" applyFont="1" applyBorder="1" applyAlignment="1">
      <alignment horizontal="left" vertical="center"/>
    </xf>
    <xf numFmtId="0" fontId="4" fillId="2" borderId="1" xfId="0" applyFont="1" applyFill="1" applyBorder="1" applyAlignment="1">
      <alignment horizontal="center"/>
    </xf>
    <xf numFmtId="0" fontId="4" fillId="0" borderId="0" xfId="0" applyFont="1"/>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xf>
    <xf numFmtId="3" fontId="2" fillId="0" borderId="18" xfId="0" applyNumberFormat="1" applyFont="1" applyBorder="1" applyAlignment="1">
      <alignment horizontal="center"/>
    </xf>
    <xf numFmtId="0" fontId="2" fillId="3" borderId="18" xfId="0" applyFont="1" applyFill="1" applyBorder="1" applyAlignment="1">
      <alignment horizontal="left"/>
    </xf>
    <xf numFmtId="0" fontId="4" fillId="5" borderId="15" xfId="0" applyFont="1" applyFill="1" applyBorder="1"/>
    <xf numFmtId="0" fontId="4" fillId="5" borderId="16" xfId="0" applyFont="1" applyFill="1" applyBorder="1" applyAlignment="1">
      <alignment horizontal="center"/>
    </xf>
    <xf numFmtId="0" fontId="4" fillId="5" borderId="17" xfId="0" applyFont="1" applyFill="1" applyBorder="1"/>
    <xf numFmtId="0" fontId="4" fillId="5" borderId="2" xfId="0" applyFont="1" applyFill="1" applyBorder="1" applyAlignment="1">
      <alignment horizontal="left"/>
    </xf>
    <xf numFmtId="0" fontId="4" fillId="5" borderId="2" xfId="0" applyFont="1" applyFill="1" applyBorder="1" applyAlignment="1">
      <alignment horizontal="center"/>
    </xf>
    <xf numFmtId="0" fontId="4" fillId="5" borderId="13" xfId="0" applyFont="1" applyFill="1" applyBorder="1" applyAlignment="1">
      <alignment horizontal="center"/>
    </xf>
    <xf numFmtId="0" fontId="4" fillId="5" borderId="16" xfId="0" applyFont="1" applyFill="1" applyBorder="1"/>
    <xf numFmtId="0" fontId="2" fillId="3" borderId="1" xfId="0" applyFont="1" applyFill="1" applyBorder="1" applyAlignment="1">
      <alignment horizontal="left" vertical="center"/>
    </xf>
    <xf numFmtId="0" fontId="14" fillId="0" borderId="1" xfId="0" applyFont="1" applyBorder="1" applyAlignment="1">
      <alignment horizontal="center" vertical="center"/>
    </xf>
    <xf numFmtId="0" fontId="16" fillId="0" borderId="1" xfId="0" applyFont="1" applyBorder="1" applyAlignment="1">
      <alignment horizontal="center" vertical="center"/>
    </xf>
    <xf numFmtId="1" fontId="2" fillId="0" borderId="1" xfId="0" applyNumberFormat="1" applyFont="1" applyBorder="1" applyAlignment="1">
      <alignment horizontal="right"/>
    </xf>
    <xf numFmtId="1" fontId="2" fillId="3" borderId="1" xfId="0" applyNumberFormat="1" applyFont="1" applyFill="1" applyBorder="1" applyAlignment="1">
      <alignment horizontal="right"/>
    </xf>
    <xf numFmtId="1" fontId="13" fillId="0" borderId="1" xfId="0" applyNumberFormat="1" applyFont="1" applyBorder="1" applyAlignment="1">
      <alignment horizontal="center"/>
    </xf>
    <xf numFmtId="0" fontId="0" fillId="3" borderId="1" xfId="0" applyFill="1" applyBorder="1" applyAlignment="1">
      <alignment horizontal="left" vertical="top"/>
    </xf>
    <xf numFmtId="0" fontId="2" fillId="0" borderId="18" xfId="0" applyFont="1" applyBorder="1" applyAlignment="1">
      <alignment horizontal="left"/>
    </xf>
    <xf numFmtId="0" fontId="1" fillId="0" borderId="0" xfId="0" applyFont="1"/>
    <xf numFmtId="0" fontId="2" fillId="0" borderId="0" xfId="0" applyFont="1" applyAlignment="1">
      <alignment wrapText="1"/>
    </xf>
    <xf numFmtId="0" fontId="2" fillId="4" borderId="0" xfId="0" applyFont="1" applyFill="1" applyAlignment="1">
      <alignment horizontal="left"/>
    </xf>
    <xf numFmtId="0" fontId="2" fillId="4" borderId="12" xfId="0" applyFont="1" applyFill="1" applyBorder="1" applyAlignment="1">
      <alignment horizontal="left"/>
    </xf>
    <xf numFmtId="0" fontId="2" fillId="4" borderId="14" xfId="0" applyFont="1" applyFill="1" applyBorder="1"/>
    <xf numFmtId="0" fontId="2" fillId="0" borderId="0" xfId="0" applyFont="1" applyAlignment="1">
      <alignment vertical="center" wrapText="1"/>
    </xf>
    <xf numFmtId="3" fontId="4" fillId="5" borderId="1" xfId="0" applyNumberFormat="1" applyFont="1" applyFill="1" applyBorder="1" applyAlignment="1">
      <alignment horizontal="center" vertical="center" wrapText="1"/>
    </xf>
    <xf numFmtId="6" fontId="2" fillId="0" borderId="1" xfId="0" applyNumberFormat="1" applyFont="1" applyBorder="1" applyAlignment="1">
      <alignment horizontal="left"/>
    </xf>
    <xf numFmtId="3" fontId="3" fillId="2" borderId="21" xfId="0" applyNumberFormat="1" applyFont="1" applyFill="1" applyBorder="1" applyAlignment="1">
      <alignment horizontal="center"/>
    </xf>
    <xf numFmtId="0" fontId="3" fillId="2" borderId="22" xfId="0" applyFont="1" applyFill="1" applyBorder="1"/>
    <xf numFmtId="0" fontId="13" fillId="0" borderId="3" xfId="0" applyFont="1" applyBorder="1"/>
    <xf numFmtId="0" fontId="2" fillId="0" borderId="3" xfId="0" applyFont="1" applyBorder="1"/>
    <xf numFmtId="0" fontId="13" fillId="0" borderId="3" xfId="0" applyFont="1" applyBorder="1" applyAlignment="1">
      <alignment horizontal="left"/>
    </xf>
    <xf numFmtId="0" fontId="14" fillId="0" borderId="3" xfId="0" applyFont="1" applyBorder="1" applyAlignment="1">
      <alignment horizontal="center" vertical="center"/>
    </xf>
    <xf numFmtId="0" fontId="2" fillId="0" borderId="13" xfId="0" applyFont="1" applyBorder="1"/>
    <xf numFmtId="0" fontId="2" fillId="0" borderId="26" xfId="0" applyFont="1" applyBorder="1"/>
    <xf numFmtId="0" fontId="2" fillId="0" borderId="3" xfId="0" applyFont="1" applyBorder="1" applyAlignment="1">
      <alignment horizontal="left"/>
    </xf>
    <xf numFmtId="1" fontId="2" fillId="0" borderId="3" xfId="0" applyNumberFormat="1" applyFont="1" applyBorder="1" applyAlignment="1">
      <alignment horizontal="right"/>
    </xf>
    <xf numFmtId="0" fontId="2" fillId="0" borderId="27" xfId="0" applyFont="1" applyBorder="1"/>
    <xf numFmtId="0" fontId="2" fillId="0" borderId="2" xfId="0" applyFont="1" applyBorder="1" applyAlignment="1">
      <alignment horizontal="center"/>
    </xf>
    <xf numFmtId="0" fontId="2" fillId="0" borderId="13" xfId="0" applyFont="1" applyBorder="1" applyAlignment="1">
      <alignment horizontal="center"/>
    </xf>
    <xf numFmtId="0" fontId="2" fillId="0" borderId="3" xfId="0" applyFont="1" applyBorder="1" applyAlignment="1">
      <alignment horizontal="center"/>
    </xf>
    <xf numFmtId="0" fontId="14" fillId="0" borderId="3" xfId="0" applyFont="1" applyBorder="1" applyAlignment="1">
      <alignment vertical="center"/>
    </xf>
    <xf numFmtId="0" fontId="2" fillId="3" borderId="3" xfId="0" applyFont="1" applyFill="1" applyBorder="1" applyAlignment="1">
      <alignment horizontal="left"/>
    </xf>
    <xf numFmtId="0" fontId="2" fillId="0" borderId="28" xfId="0" applyFont="1" applyBorder="1"/>
    <xf numFmtId="0" fontId="2" fillId="0" borderId="28" xfId="0" applyFont="1" applyBorder="1" applyAlignment="1">
      <alignment horizontal="left"/>
    </xf>
    <xf numFmtId="0" fontId="2" fillId="0" borderId="28" xfId="0" applyFont="1" applyBorder="1" applyAlignment="1">
      <alignment horizontal="center"/>
    </xf>
    <xf numFmtId="0" fontId="0" fillId="0" borderId="2" xfId="0"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vertical="center"/>
    </xf>
    <xf numFmtId="0" fontId="2" fillId="3" borderId="28" xfId="0" applyFont="1" applyFill="1" applyBorder="1"/>
    <xf numFmtId="0" fontId="2" fillId="3" borderId="28" xfId="0" applyFont="1" applyFill="1" applyBorder="1" applyAlignment="1">
      <alignment horizontal="left"/>
    </xf>
    <xf numFmtId="0" fontId="2" fillId="3" borderId="28" xfId="0" applyFont="1" applyFill="1" applyBorder="1" applyAlignment="1">
      <alignment horizontal="center"/>
    </xf>
    <xf numFmtId="0" fontId="13" fillId="3" borderId="3" xfId="0" applyFont="1" applyFill="1" applyBorder="1" applyAlignment="1">
      <alignment horizontal="left" vertical="center"/>
    </xf>
    <xf numFmtId="0" fontId="16" fillId="0" borderId="3" xfId="0" applyFont="1" applyBorder="1" applyAlignment="1">
      <alignment horizontal="center" vertical="center"/>
    </xf>
    <xf numFmtId="0" fontId="2" fillId="3" borderId="3" xfId="0" applyFont="1" applyFill="1" applyBorder="1" applyAlignment="1">
      <alignment horizontal="left" vertical="center"/>
    </xf>
    <xf numFmtId="0" fontId="2" fillId="0" borderId="27" xfId="0" applyFont="1" applyBorder="1" applyAlignment="1">
      <alignment horizontal="center"/>
    </xf>
    <xf numFmtId="0" fontId="8" fillId="0" borderId="23" xfId="0" applyFont="1" applyBorder="1" applyAlignment="1">
      <alignment horizontal="center"/>
    </xf>
    <xf numFmtId="0" fontId="8" fillId="0" borderId="24" xfId="0" applyFont="1" applyBorder="1" applyAlignment="1">
      <alignment horizontal="center"/>
    </xf>
    <xf numFmtId="0" fontId="8" fillId="0" borderId="25" xfId="0" applyFont="1" applyBorder="1" applyAlignment="1">
      <alignment horizontal="center"/>
    </xf>
    <xf numFmtId="0" fontId="0" fillId="0" borderId="4" xfId="0" applyBorder="1" applyAlignment="1">
      <alignment horizontal="center" vertical="top" wrapText="1"/>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0" xfId="0"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 fillId="0" borderId="0" xfId="0" applyFont="1" applyAlignment="1">
      <alignment horizontal="left"/>
    </xf>
    <xf numFmtId="0" fontId="2" fillId="0" borderId="0" xfId="0" applyFont="1" applyAlignment="1">
      <alignment horizontal="left" vertical="center" wrapText="1"/>
    </xf>
    <xf numFmtId="0" fontId="5" fillId="0" borderId="0" xfId="0" applyFont="1" applyAlignment="1">
      <alignment horizontal="left" vertical="top" wrapText="1"/>
    </xf>
    <xf numFmtId="0" fontId="3" fillId="5" borderId="1" xfId="0" applyFont="1" applyFill="1" applyBorder="1" applyAlignment="1">
      <alignment horizontal="center" vertical="center"/>
    </xf>
    <xf numFmtId="3" fontId="4" fillId="5" borderId="1" xfId="0" applyNumberFormat="1" applyFont="1" applyFill="1" applyBorder="1" applyAlignment="1">
      <alignment horizontal="center" vertical="center" wrapText="1"/>
    </xf>
    <xf numFmtId="3" fontId="4" fillId="5" borderId="15" xfId="0" applyNumberFormat="1" applyFont="1" applyFill="1" applyBorder="1" applyAlignment="1">
      <alignment horizontal="center" wrapText="1"/>
    </xf>
    <xf numFmtId="3" fontId="4" fillId="5" borderId="16" xfId="0" applyNumberFormat="1" applyFont="1" applyFill="1" applyBorder="1" applyAlignment="1">
      <alignment horizontal="center" wrapText="1"/>
    </xf>
    <xf numFmtId="3" fontId="4" fillId="5" borderId="17" xfId="0" applyNumberFormat="1" applyFont="1" applyFill="1" applyBorder="1" applyAlignment="1">
      <alignment horizontal="center" wrapText="1"/>
    </xf>
    <xf numFmtId="0" fontId="4" fillId="5" borderId="18"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2" fillId="0" borderId="0" xfId="0" applyFont="1" applyAlignment="1">
      <alignment horizontal="left" wrapText="1"/>
    </xf>
    <xf numFmtId="0" fontId="8" fillId="3" borderId="23" xfId="0" applyFont="1" applyFill="1" applyBorder="1" applyAlignment="1">
      <alignment horizontal="center"/>
    </xf>
    <xf numFmtId="0" fontId="8" fillId="3" borderId="24" xfId="0" applyFont="1" applyFill="1" applyBorder="1" applyAlignment="1">
      <alignment horizontal="center"/>
    </xf>
    <xf numFmtId="0" fontId="8" fillId="3" borderId="25" xfId="0" applyFont="1" applyFill="1" applyBorder="1" applyAlignment="1">
      <alignment horizontal="center"/>
    </xf>
  </cellXfs>
  <cellStyles count="2">
    <cellStyle name="Normal" xfId="0" builtinId="0"/>
    <cellStyle name="Percent" xfId="1" builtinId="5"/>
  </cellStyles>
  <dxfs count="159">
    <dxf>
      <fill>
        <patternFill>
          <bgColor theme="5" tint="0.59996337778862885"/>
        </patternFill>
      </fill>
    </dxf>
    <dxf>
      <fill>
        <patternFill>
          <bgColor theme="5" tint="0.79998168889431442"/>
        </patternFill>
      </fill>
    </dxf>
    <dxf>
      <font>
        <color rgb="FF9C0006"/>
      </font>
      <fill>
        <patternFill>
          <bgColor rgb="FFFFC7CE"/>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ont>
        <color rgb="FF9C0006"/>
      </font>
      <fill>
        <patternFill>
          <bgColor rgb="FFFFC7CE"/>
        </patternFill>
      </fill>
    </dxf>
    <dxf>
      <fill>
        <patternFill>
          <bgColor theme="5" tint="0.59996337778862885"/>
        </patternFill>
      </fill>
    </dxf>
    <dxf>
      <fill>
        <patternFill>
          <bgColor theme="5" tint="0.79998168889431442"/>
        </patternFill>
      </fill>
    </dxf>
    <dxf>
      <font>
        <color rgb="FF9C0006"/>
      </font>
      <fill>
        <patternFill>
          <bgColor rgb="FFFFC7CE"/>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23"/>
  <sheetViews>
    <sheetView workbookViewId="0">
      <selection activeCell="O15" sqref="O15"/>
    </sheetView>
  </sheetViews>
  <sheetFormatPr defaultRowHeight="15" x14ac:dyDescent="0.25"/>
  <sheetData>
    <row r="2" spans="2:12" x14ac:dyDescent="0.25">
      <c r="B2" s="101" t="s">
        <v>109</v>
      </c>
      <c r="C2" s="102"/>
      <c r="D2" s="102"/>
      <c r="E2" s="102"/>
      <c r="F2" s="102"/>
      <c r="G2" s="102"/>
      <c r="H2" s="102"/>
      <c r="I2" s="102"/>
      <c r="J2" s="102"/>
      <c r="K2" s="102"/>
      <c r="L2" s="103"/>
    </row>
    <row r="3" spans="2:12" x14ac:dyDescent="0.25">
      <c r="B3" s="104"/>
      <c r="C3" s="105"/>
      <c r="D3" s="105"/>
      <c r="E3" s="105"/>
      <c r="F3" s="105"/>
      <c r="G3" s="105"/>
      <c r="H3" s="105"/>
      <c r="I3" s="105"/>
      <c r="J3" s="105"/>
      <c r="K3" s="105"/>
      <c r="L3" s="106"/>
    </row>
    <row r="4" spans="2:12" x14ac:dyDescent="0.25">
      <c r="B4" s="104"/>
      <c r="C4" s="105"/>
      <c r="D4" s="105"/>
      <c r="E4" s="105"/>
      <c r="F4" s="105"/>
      <c r="G4" s="105"/>
      <c r="H4" s="105"/>
      <c r="I4" s="105"/>
      <c r="J4" s="105"/>
      <c r="K4" s="105"/>
      <c r="L4" s="106"/>
    </row>
    <row r="5" spans="2:12" x14ac:dyDescent="0.25">
      <c r="B5" s="104"/>
      <c r="C5" s="105"/>
      <c r="D5" s="105"/>
      <c r="E5" s="105"/>
      <c r="F5" s="105"/>
      <c r="G5" s="105"/>
      <c r="H5" s="105"/>
      <c r="I5" s="105"/>
      <c r="J5" s="105"/>
      <c r="K5" s="105"/>
      <c r="L5" s="106"/>
    </row>
    <row r="6" spans="2:12" x14ac:dyDescent="0.25">
      <c r="B6" s="104"/>
      <c r="C6" s="105"/>
      <c r="D6" s="105"/>
      <c r="E6" s="105"/>
      <c r="F6" s="105"/>
      <c r="G6" s="105"/>
      <c r="H6" s="105"/>
      <c r="I6" s="105"/>
      <c r="J6" s="105"/>
      <c r="K6" s="105"/>
      <c r="L6" s="106"/>
    </row>
    <row r="7" spans="2:12" x14ac:dyDescent="0.25">
      <c r="B7" s="104"/>
      <c r="C7" s="105"/>
      <c r="D7" s="105"/>
      <c r="E7" s="105"/>
      <c r="F7" s="105"/>
      <c r="G7" s="105"/>
      <c r="H7" s="105"/>
      <c r="I7" s="105"/>
      <c r="J7" s="105"/>
      <c r="K7" s="105"/>
      <c r="L7" s="106"/>
    </row>
    <row r="8" spans="2:12" x14ac:dyDescent="0.25">
      <c r="B8" s="104"/>
      <c r="C8" s="105"/>
      <c r="D8" s="105"/>
      <c r="E8" s="105"/>
      <c r="F8" s="105"/>
      <c r="G8" s="105"/>
      <c r="H8" s="105"/>
      <c r="I8" s="105"/>
      <c r="J8" s="105"/>
      <c r="K8" s="105"/>
      <c r="L8" s="106"/>
    </row>
    <row r="9" spans="2:12" x14ac:dyDescent="0.25">
      <c r="B9" s="104"/>
      <c r="C9" s="105"/>
      <c r="D9" s="105"/>
      <c r="E9" s="105"/>
      <c r="F9" s="105"/>
      <c r="G9" s="105"/>
      <c r="H9" s="105"/>
      <c r="I9" s="105"/>
      <c r="J9" s="105"/>
      <c r="K9" s="105"/>
      <c r="L9" s="106"/>
    </row>
    <row r="10" spans="2:12" x14ac:dyDescent="0.25">
      <c r="B10" s="104"/>
      <c r="C10" s="105"/>
      <c r="D10" s="105"/>
      <c r="E10" s="105"/>
      <c r="F10" s="105"/>
      <c r="G10" s="105"/>
      <c r="H10" s="105"/>
      <c r="I10" s="105"/>
      <c r="J10" s="105"/>
      <c r="K10" s="105"/>
      <c r="L10" s="106"/>
    </row>
    <row r="11" spans="2:12" x14ac:dyDescent="0.25">
      <c r="B11" s="104"/>
      <c r="C11" s="105"/>
      <c r="D11" s="105"/>
      <c r="E11" s="105"/>
      <c r="F11" s="105"/>
      <c r="G11" s="105"/>
      <c r="H11" s="105"/>
      <c r="I11" s="105"/>
      <c r="J11" s="105"/>
      <c r="K11" s="105"/>
      <c r="L11" s="106"/>
    </row>
    <row r="12" spans="2:12" x14ac:dyDescent="0.25">
      <c r="B12" s="104"/>
      <c r="C12" s="105"/>
      <c r="D12" s="105"/>
      <c r="E12" s="105"/>
      <c r="F12" s="105"/>
      <c r="G12" s="105"/>
      <c r="H12" s="105"/>
      <c r="I12" s="105"/>
      <c r="J12" s="105"/>
      <c r="K12" s="105"/>
      <c r="L12" s="106"/>
    </row>
    <row r="13" spans="2:12" x14ac:dyDescent="0.25">
      <c r="B13" s="104"/>
      <c r="C13" s="105"/>
      <c r="D13" s="105"/>
      <c r="E13" s="105"/>
      <c r="F13" s="105"/>
      <c r="G13" s="105"/>
      <c r="H13" s="105"/>
      <c r="I13" s="105"/>
      <c r="J13" s="105"/>
      <c r="K13" s="105"/>
      <c r="L13" s="106"/>
    </row>
    <row r="14" spans="2:12" x14ac:dyDescent="0.25">
      <c r="B14" s="104"/>
      <c r="C14" s="105"/>
      <c r="D14" s="105"/>
      <c r="E14" s="105"/>
      <c r="F14" s="105"/>
      <c r="G14" s="105"/>
      <c r="H14" s="105"/>
      <c r="I14" s="105"/>
      <c r="J14" s="105"/>
      <c r="K14" s="105"/>
      <c r="L14" s="106"/>
    </row>
    <row r="15" spans="2:12" x14ac:dyDescent="0.25">
      <c r="B15" s="104"/>
      <c r="C15" s="105"/>
      <c r="D15" s="105"/>
      <c r="E15" s="105"/>
      <c r="F15" s="105"/>
      <c r="G15" s="105"/>
      <c r="H15" s="105"/>
      <c r="I15" s="105"/>
      <c r="J15" s="105"/>
      <c r="K15" s="105"/>
      <c r="L15" s="106"/>
    </row>
    <row r="16" spans="2:12" x14ac:dyDescent="0.25">
      <c r="B16" s="104"/>
      <c r="C16" s="105"/>
      <c r="D16" s="105"/>
      <c r="E16" s="105"/>
      <c r="F16" s="105"/>
      <c r="G16" s="105"/>
      <c r="H16" s="105"/>
      <c r="I16" s="105"/>
      <c r="J16" s="105"/>
      <c r="K16" s="105"/>
      <c r="L16" s="106"/>
    </row>
    <row r="17" spans="2:12" x14ac:dyDescent="0.25">
      <c r="B17" s="104"/>
      <c r="C17" s="105"/>
      <c r="D17" s="105"/>
      <c r="E17" s="105"/>
      <c r="F17" s="105"/>
      <c r="G17" s="105"/>
      <c r="H17" s="105"/>
      <c r="I17" s="105"/>
      <c r="J17" s="105"/>
      <c r="K17" s="105"/>
      <c r="L17" s="106"/>
    </row>
    <row r="18" spans="2:12" x14ac:dyDescent="0.25">
      <c r="B18" s="104"/>
      <c r="C18" s="105"/>
      <c r="D18" s="105"/>
      <c r="E18" s="105"/>
      <c r="F18" s="105"/>
      <c r="G18" s="105"/>
      <c r="H18" s="105"/>
      <c r="I18" s="105"/>
      <c r="J18" s="105"/>
      <c r="K18" s="105"/>
      <c r="L18" s="106"/>
    </row>
    <row r="19" spans="2:12" x14ac:dyDescent="0.25">
      <c r="B19" s="104"/>
      <c r="C19" s="105"/>
      <c r="D19" s="105"/>
      <c r="E19" s="105"/>
      <c r="F19" s="105"/>
      <c r="G19" s="105"/>
      <c r="H19" s="105"/>
      <c r="I19" s="105"/>
      <c r="J19" s="105"/>
      <c r="K19" s="105"/>
      <c r="L19" s="106"/>
    </row>
    <row r="20" spans="2:12" x14ac:dyDescent="0.25">
      <c r="B20" s="104"/>
      <c r="C20" s="105"/>
      <c r="D20" s="105"/>
      <c r="E20" s="105"/>
      <c r="F20" s="105"/>
      <c r="G20" s="105"/>
      <c r="H20" s="105"/>
      <c r="I20" s="105"/>
      <c r="J20" s="105"/>
      <c r="K20" s="105"/>
      <c r="L20" s="106"/>
    </row>
    <row r="21" spans="2:12" x14ac:dyDescent="0.25">
      <c r="B21" s="104"/>
      <c r="C21" s="105"/>
      <c r="D21" s="105"/>
      <c r="E21" s="105"/>
      <c r="F21" s="105"/>
      <c r="G21" s="105"/>
      <c r="H21" s="105"/>
      <c r="I21" s="105"/>
      <c r="J21" s="105"/>
      <c r="K21" s="105"/>
      <c r="L21" s="106"/>
    </row>
    <row r="22" spans="2:12" x14ac:dyDescent="0.25">
      <c r="B22" s="104"/>
      <c r="C22" s="105"/>
      <c r="D22" s="105"/>
      <c r="E22" s="105"/>
      <c r="F22" s="105"/>
      <c r="G22" s="105"/>
      <c r="H22" s="105"/>
      <c r="I22" s="105"/>
      <c r="J22" s="105"/>
      <c r="K22" s="105"/>
      <c r="L22" s="106"/>
    </row>
    <row r="23" spans="2:12" ht="15.75" thickBot="1" x14ac:dyDescent="0.3">
      <c r="B23" s="107"/>
      <c r="C23" s="108"/>
      <c r="D23" s="108"/>
      <c r="E23" s="108"/>
      <c r="F23" s="108"/>
      <c r="G23" s="108"/>
      <c r="H23" s="108"/>
      <c r="I23" s="108"/>
      <c r="J23" s="108"/>
      <c r="K23" s="108"/>
      <c r="L23" s="109"/>
    </row>
  </sheetData>
  <mergeCells count="1">
    <mergeCell ref="B2:L23"/>
  </mergeCells>
  <pageMargins left="0.7" right="0.7" top="0.75" bottom="0.75" header="0.3" footer="0.3"/>
  <pageSetup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8"/>
  <sheetViews>
    <sheetView zoomScaleNormal="100" workbookViewId="0">
      <selection activeCell="I17" sqref="I17"/>
    </sheetView>
  </sheetViews>
  <sheetFormatPr defaultRowHeight="15" x14ac:dyDescent="0.25"/>
  <cols>
    <col min="1" max="1" width="13" style="3" bestFit="1" customWidth="1"/>
    <col min="2" max="2" width="17.28515625" style="3" bestFit="1" customWidth="1"/>
    <col min="3" max="3" width="46.85546875" style="3" customWidth="1"/>
    <col min="4" max="4" width="19" style="3" bestFit="1" customWidth="1"/>
    <col min="5" max="5" width="30.140625" style="3" bestFit="1" customWidth="1"/>
    <col min="6" max="6" width="9.140625" style="3"/>
    <col min="7" max="7" width="9.140625" style="3" customWidth="1"/>
    <col min="8" max="8" width="13.85546875" style="3" bestFit="1" customWidth="1"/>
    <col min="9" max="9" width="19" style="3" customWidth="1"/>
    <col min="10" max="10" width="5.7109375" style="3" customWidth="1"/>
    <col min="11" max="16384" width="9.140625" style="3"/>
  </cols>
  <sheetData>
    <row r="1" spans="2:10" ht="15.75" thickBot="1" x14ac:dyDescent="0.3"/>
    <row r="2" spans="2:10" ht="20.25" thickBot="1" x14ac:dyDescent="0.4">
      <c r="B2" s="98" t="s">
        <v>33</v>
      </c>
      <c r="C2" s="99"/>
      <c r="D2" s="99"/>
      <c r="E2" s="100"/>
    </row>
    <row r="3" spans="2:10" ht="16.5" thickBot="1" x14ac:dyDescent="0.35">
      <c r="B3" s="86" t="s">
        <v>7</v>
      </c>
      <c r="C3" s="79" t="s">
        <v>8</v>
      </c>
      <c r="D3" s="79" t="s">
        <v>9</v>
      </c>
      <c r="E3" s="97" t="s">
        <v>10</v>
      </c>
      <c r="G3" s="88" t="s">
        <v>22</v>
      </c>
      <c r="H3" s="89" t="s">
        <v>3</v>
      </c>
      <c r="I3" s="89" t="s">
        <v>4</v>
      </c>
      <c r="J3" s="89" t="s">
        <v>0</v>
      </c>
    </row>
    <row r="4" spans="2:10" ht="16.5" thickTop="1" x14ac:dyDescent="0.3">
      <c r="B4" s="96" t="s">
        <v>62</v>
      </c>
      <c r="C4" s="77" t="s">
        <v>67</v>
      </c>
      <c r="D4" s="42" t="s">
        <v>4</v>
      </c>
      <c r="E4" s="42">
        <v>1</v>
      </c>
      <c r="G4" s="9">
        <f>SUMIFS(E10:E99,$D$10:$D$99,G$3)</f>
        <v>0</v>
      </c>
      <c r="H4" s="9">
        <f>SUMIFS(E10:E99,$D$10:$D$99,H$3)</f>
        <v>0</v>
      </c>
      <c r="I4" s="82">
        <f>SUMIFS(E4:E99,$D$4:$D$99,I$3)</f>
        <v>60</v>
      </c>
      <c r="J4" s="6">
        <f>SUM(E4:E15)</f>
        <v>60</v>
      </c>
    </row>
    <row r="5" spans="2:10" ht="15.75" x14ac:dyDescent="0.3">
      <c r="B5" s="36" t="s">
        <v>63</v>
      </c>
      <c r="C5" s="32" t="s">
        <v>68</v>
      </c>
      <c r="D5" s="43" t="s">
        <v>4</v>
      </c>
      <c r="E5" s="43">
        <v>31</v>
      </c>
    </row>
    <row r="6" spans="2:10" ht="15.75" x14ac:dyDescent="0.3">
      <c r="B6" s="53" t="s">
        <v>64</v>
      </c>
      <c r="C6" s="32" t="s">
        <v>69</v>
      </c>
      <c r="D6" s="43" t="s">
        <v>4</v>
      </c>
      <c r="E6" s="43">
        <v>25</v>
      </c>
    </row>
    <row r="7" spans="2:10" ht="15.75" x14ac:dyDescent="0.3">
      <c r="B7" s="53" t="s">
        <v>65</v>
      </c>
      <c r="C7" s="32" t="s">
        <v>70</v>
      </c>
      <c r="D7" s="43" t="s">
        <v>4</v>
      </c>
      <c r="E7" s="43">
        <v>1</v>
      </c>
    </row>
    <row r="8" spans="2:10" ht="15.75" x14ac:dyDescent="0.3">
      <c r="B8" s="53" t="s">
        <v>66</v>
      </c>
      <c r="C8" s="32" t="s">
        <v>71</v>
      </c>
      <c r="D8" s="43" t="s">
        <v>4</v>
      </c>
      <c r="E8" s="43">
        <v>2</v>
      </c>
    </row>
  </sheetData>
  <autoFilter ref="B3:E3" xr:uid="{00000000-0009-0000-0000-000009000000}">
    <sortState xmlns:xlrd2="http://schemas.microsoft.com/office/spreadsheetml/2017/richdata2" ref="B4:E15">
      <sortCondition ref="E3"/>
    </sortState>
  </autoFilter>
  <mergeCells count="1">
    <mergeCell ref="B2:E2"/>
  </mergeCells>
  <conditionalFormatting sqref="B4">
    <cfRule type="duplicateValues" dxfId="26" priority="15"/>
    <cfRule type="duplicateValues" dxfId="25" priority="16"/>
  </conditionalFormatting>
  <conditionalFormatting sqref="B5">
    <cfRule type="duplicateValues" dxfId="24" priority="11"/>
    <cfRule type="duplicateValues" dxfId="23" priority="12"/>
  </conditionalFormatting>
  <conditionalFormatting sqref="B6">
    <cfRule type="duplicateValues" dxfId="22" priority="7"/>
    <cfRule type="duplicateValues" dxfId="21" priority="8"/>
  </conditionalFormatting>
  <conditionalFormatting sqref="B7">
    <cfRule type="duplicateValues" dxfId="20" priority="3"/>
    <cfRule type="duplicateValues" dxfId="19" priority="4"/>
  </conditionalFormatting>
  <conditionalFormatting sqref="B8">
    <cfRule type="duplicateValues" dxfId="18" priority="19"/>
    <cfRule type="duplicateValues" dxfId="17" priority="20"/>
  </conditionalFormatting>
  <conditionalFormatting sqref="B9">
    <cfRule type="duplicateValues" dxfId="16" priority="27"/>
  </conditionalFormatting>
  <conditionalFormatting sqref="B11:B15">
    <cfRule type="duplicateValues" dxfId="15" priority="23"/>
    <cfRule type="duplicateValues" dxfId="14" priority="24"/>
  </conditionalFormatting>
  <conditionalFormatting sqref="B10:C10 B16:C16">
    <cfRule type="duplicateValues" dxfId="13" priority="35"/>
  </conditionalFormatting>
  <conditionalFormatting sqref="C4">
    <cfRule type="duplicateValues" dxfId="12" priority="13"/>
    <cfRule type="duplicateValues" dxfId="11" priority="14"/>
  </conditionalFormatting>
  <conditionalFormatting sqref="C5">
    <cfRule type="duplicateValues" dxfId="10" priority="9"/>
    <cfRule type="duplicateValues" dxfId="9" priority="10"/>
  </conditionalFormatting>
  <conditionalFormatting sqref="C6">
    <cfRule type="duplicateValues" dxfId="8" priority="5"/>
    <cfRule type="duplicateValues" dxfId="7" priority="6"/>
  </conditionalFormatting>
  <conditionalFormatting sqref="C7">
    <cfRule type="duplicateValues" dxfId="6" priority="1"/>
    <cfRule type="duplicateValues" dxfId="5" priority="2"/>
  </conditionalFormatting>
  <conditionalFormatting sqref="C8">
    <cfRule type="duplicateValues" dxfId="4" priority="17"/>
    <cfRule type="duplicateValues" dxfId="3" priority="18"/>
  </conditionalFormatting>
  <conditionalFormatting sqref="C9">
    <cfRule type="duplicateValues" dxfId="2" priority="26"/>
  </conditionalFormatting>
  <conditionalFormatting sqref="C11:C15">
    <cfRule type="duplicateValues" dxfId="1" priority="21"/>
    <cfRule type="duplicateValues" dxfId="0" priority="22"/>
  </conditionalFormatting>
  <pageMargins left="0.7" right="0.7" top="0.75" bottom="0.75" header="0.3" footer="0.3"/>
  <pageSetup orientation="portrait" r:id="rId1"/>
  <ignoredErrors>
    <ignoredError sqref="G4:H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L15"/>
  <sheetViews>
    <sheetView workbookViewId="0">
      <selection activeCell="I18" sqref="I18"/>
    </sheetView>
  </sheetViews>
  <sheetFormatPr defaultColWidth="9.140625" defaultRowHeight="15" x14ac:dyDescent="0.25"/>
  <cols>
    <col min="1" max="1" width="5" customWidth="1"/>
    <col min="2" max="2" width="35.5703125" customWidth="1"/>
    <col min="3" max="4" width="17.7109375" customWidth="1"/>
    <col min="5" max="5" width="12.28515625" customWidth="1"/>
    <col min="6" max="6" width="11.42578125" customWidth="1"/>
    <col min="7" max="7" width="12.28515625" customWidth="1"/>
    <col min="8" max="8" width="10.7109375" customWidth="1"/>
    <col min="9" max="9" width="19.140625" customWidth="1"/>
    <col min="12" max="12" width="25.5703125" customWidth="1"/>
  </cols>
  <sheetData>
    <row r="3" spans="2:12" ht="27" x14ac:dyDescent="0.45">
      <c r="B3" s="110" t="s">
        <v>56</v>
      </c>
      <c r="C3" s="110"/>
      <c r="D3" s="110"/>
      <c r="E3" s="110"/>
      <c r="F3" s="61"/>
      <c r="G3" s="61"/>
      <c r="H3" s="61"/>
      <c r="I3" s="61"/>
      <c r="J3" s="61"/>
      <c r="K3" s="61"/>
      <c r="L3" s="61"/>
    </row>
    <row r="4" spans="2:12" ht="51.75" customHeight="1" x14ac:dyDescent="0.3">
      <c r="B4" s="111" t="s">
        <v>110</v>
      </c>
      <c r="C4" s="111"/>
      <c r="D4" s="111"/>
      <c r="E4" s="111"/>
      <c r="F4" s="111"/>
      <c r="G4" s="111"/>
      <c r="H4" s="111"/>
      <c r="I4" s="111"/>
      <c r="J4" s="111"/>
      <c r="K4" s="66"/>
      <c r="L4" s="1"/>
    </row>
    <row r="5" spans="2:12" ht="15.75" x14ac:dyDescent="0.3">
      <c r="B5" s="1"/>
      <c r="C5" s="1"/>
      <c r="D5" s="1"/>
      <c r="E5" s="1"/>
      <c r="F5" s="1"/>
      <c r="G5" s="1"/>
      <c r="H5" s="1"/>
      <c r="I5" s="1"/>
      <c r="J5" s="1"/>
      <c r="K5" s="1"/>
      <c r="L5" s="1"/>
    </row>
    <row r="6" spans="2:12" ht="43.5" customHeight="1" x14ac:dyDescent="0.3">
      <c r="B6" s="113" t="s">
        <v>1</v>
      </c>
      <c r="C6" s="114" t="s">
        <v>2</v>
      </c>
      <c r="D6" s="114"/>
      <c r="E6" s="114"/>
      <c r="F6" s="114"/>
      <c r="G6" s="114"/>
      <c r="H6" s="114"/>
      <c r="I6" s="114"/>
      <c r="J6" s="114"/>
      <c r="K6" s="1"/>
      <c r="L6" s="1"/>
    </row>
    <row r="7" spans="2:12" ht="33" x14ac:dyDescent="0.3">
      <c r="B7" s="113"/>
      <c r="C7" s="67" t="s">
        <v>21</v>
      </c>
      <c r="D7" s="67" t="s">
        <v>20</v>
      </c>
      <c r="E7" s="113" t="s">
        <v>16</v>
      </c>
      <c r="F7" s="113"/>
      <c r="G7" s="113" t="s">
        <v>15</v>
      </c>
      <c r="H7" s="113"/>
      <c r="I7" s="113" t="s">
        <v>17</v>
      </c>
      <c r="J7" s="113"/>
      <c r="K7" s="1"/>
      <c r="L7" s="1"/>
    </row>
    <row r="8" spans="2:12" ht="15.75" x14ac:dyDescent="0.3">
      <c r="B8" s="68" t="s">
        <v>5</v>
      </c>
      <c r="C8" s="6">
        <f>'TLC Data'!J4</f>
        <v>180</v>
      </c>
      <c r="D8" s="8">
        <f t="shared" ref="D8:D13" si="0">IFERROR(C8/$C$14,"-")</f>
        <v>0.38961038961038963</v>
      </c>
      <c r="E8" s="9">
        <f>'TLC Data'!G4</f>
        <v>0</v>
      </c>
      <c r="F8" s="8">
        <f t="shared" ref="F8:F13" si="1">IFERROR(E8/$C$14,"-")</f>
        <v>0</v>
      </c>
      <c r="G8" s="9">
        <f>'TLC Data'!H4</f>
        <v>158</v>
      </c>
      <c r="H8" s="8">
        <f t="shared" ref="H8:H13" si="2">IFERROR(G8/$C$14,"-")</f>
        <v>0.34199134199134201</v>
      </c>
      <c r="I8" s="6">
        <f>'TLC Data'!I4</f>
        <v>22</v>
      </c>
      <c r="J8" s="8">
        <f t="shared" ref="J8:J13" si="3">IFERROR(I8/$C$14,"-")</f>
        <v>4.7619047619047616E-2</v>
      </c>
      <c r="K8" s="1"/>
      <c r="L8" s="1"/>
    </row>
    <row r="9" spans="2:12" ht="15.75" x14ac:dyDescent="0.3">
      <c r="B9" s="2" t="s">
        <v>23</v>
      </c>
      <c r="C9" s="7">
        <f>'Sheriff Data'!J4</f>
        <v>91</v>
      </c>
      <c r="D9" s="8">
        <f t="shared" si="0"/>
        <v>0.19696969696969696</v>
      </c>
      <c r="E9" s="7">
        <f>'Sheriff Data'!G4</f>
        <v>0</v>
      </c>
      <c r="F9" s="8">
        <f t="shared" si="1"/>
        <v>0</v>
      </c>
      <c r="G9" s="7">
        <f>'Sheriff Data'!H4</f>
        <v>71</v>
      </c>
      <c r="H9" s="8">
        <f t="shared" si="2"/>
        <v>0.15367965367965367</v>
      </c>
      <c r="I9" s="7">
        <f>'Sheriff Data'!I4</f>
        <v>20</v>
      </c>
      <c r="J9" s="8">
        <f t="shared" si="3"/>
        <v>4.3290043290043288E-2</v>
      </c>
      <c r="K9" s="1"/>
      <c r="L9" s="1"/>
    </row>
    <row r="10" spans="2:12" ht="15.75" x14ac:dyDescent="0.3">
      <c r="B10" s="2" t="s">
        <v>26</v>
      </c>
      <c r="C10" s="7">
        <f>'HRA Data'!J4</f>
        <v>40</v>
      </c>
      <c r="D10" s="8">
        <f t="shared" si="0"/>
        <v>8.6580086580086577E-2</v>
      </c>
      <c r="E10" s="5">
        <f>'HRA Data'!G4</f>
        <v>0</v>
      </c>
      <c r="F10" s="8">
        <f t="shared" si="1"/>
        <v>0</v>
      </c>
      <c r="G10" s="5">
        <f>'HRA Data'!H4</f>
        <v>0</v>
      </c>
      <c r="H10" s="8">
        <f t="shared" si="2"/>
        <v>0</v>
      </c>
      <c r="I10" s="7">
        <f>'HRA Data'!I4</f>
        <v>40</v>
      </c>
      <c r="J10" s="8">
        <f t="shared" si="3"/>
        <v>8.6580086580086577E-2</v>
      </c>
      <c r="K10" s="1"/>
      <c r="L10" s="1"/>
    </row>
    <row r="11" spans="2:12" ht="15.75" x14ac:dyDescent="0.3">
      <c r="B11" s="2" t="s">
        <v>27</v>
      </c>
      <c r="C11" s="7">
        <f>'Parks Data'!J4</f>
        <v>16</v>
      </c>
      <c r="D11" s="8">
        <f t="shared" si="0"/>
        <v>3.4632034632034632E-2</v>
      </c>
      <c r="E11" s="5">
        <f>'Parks Data'!G4</f>
        <v>0</v>
      </c>
      <c r="F11" s="8">
        <f t="shared" si="1"/>
        <v>0</v>
      </c>
      <c r="G11" s="5">
        <f>'Parks Data'!H4</f>
        <v>2</v>
      </c>
      <c r="H11" s="8">
        <f t="shared" si="2"/>
        <v>4.329004329004329E-3</v>
      </c>
      <c r="I11" s="7">
        <f>'Parks Data'!I4</f>
        <v>14</v>
      </c>
      <c r="J11" s="8">
        <f t="shared" si="3"/>
        <v>3.0303030303030304E-2</v>
      </c>
      <c r="K11" s="1"/>
      <c r="L11" s="1"/>
    </row>
    <row r="12" spans="2:12" ht="15.75" x14ac:dyDescent="0.3">
      <c r="B12" s="2" t="s">
        <v>6</v>
      </c>
      <c r="C12" s="12">
        <f>'FDNY Data'!J4</f>
        <v>75</v>
      </c>
      <c r="D12" s="8">
        <f t="shared" si="0"/>
        <v>0.16233766233766234</v>
      </c>
      <c r="E12" s="13">
        <f>'FDNY Data'!G4</f>
        <v>0</v>
      </c>
      <c r="F12" s="8">
        <f t="shared" si="1"/>
        <v>0</v>
      </c>
      <c r="G12" s="12">
        <f>'FDNY Data'!H4</f>
        <v>75</v>
      </c>
      <c r="H12" s="8">
        <f t="shared" si="2"/>
        <v>0.16233766233766234</v>
      </c>
      <c r="I12" s="12">
        <f>'FDNY Data'!I4</f>
        <v>0</v>
      </c>
      <c r="J12" s="8">
        <f t="shared" si="3"/>
        <v>0</v>
      </c>
      <c r="K12" s="1"/>
      <c r="L12" s="1"/>
    </row>
    <row r="13" spans="2:12" ht="16.5" thickBot="1" x14ac:dyDescent="0.35">
      <c r="B13" s="11" t="s">
        <v>28</v>
      </c>
      <c r="C13" s="12">
        <f>'DHS Data'!J4</f>
        <v>60</v>
      </c>
      <c r="D13" s="8">
        <f t="shared" si="0"/>
        <v>0.12987012987012986</v>
      </c>
      <c r="E13" s="13">
        <f>'DHS Data'!G4</f>
        <v>0</v>
      </c>
      <c r="F13" s="8">
        <f t="shared" si="1"/>
        <v>0</v>
      </c>
      <c r="G13" s="12">
        <f>'DHS Data'!H4</f>
        <v>0</v>
      </c>
      <c r="H13" s="8">
        <f t="shared" si="2"/>
        <v>0</v>
      </c>
      <c r="I13" s="44">
        <f>'DHS Data'!I4</f>
        <v>60</v>
      </c>
      <c r="J13" s="8">
        <f t="shared" si="3"/>
        <v>0.12987012987012986</v>
      </c>
      <c r="K13" s="1"/>
      <c r="L13" s="1"/>
    </row>
    <row r="14" spans="2:12" ht="16.5" thickBot="1" x14ac:dyDescent="0.35">
      <c r="B14" s="70" t="s">
        <v>0</v>
      </c>
      <c r="C14" s="69">
        <f>SUM(C8:C13)</f>
        <v>462</v>
      </c>
      <c r="D14" s="15">
        <f>C14/C14</f>
        <v>1</v>
      </c>
      <c r="E14" s="16">
        <f>SUM(E8:E13)</f>
        <v>0</v>
      </c>
      <c r="F14" s="15">
        <f>E14/C14</f>
        <v>0</v>
      </c>
      <c r="G14" s="14">
        <f>SUM(G8:G13)</f>
        <v>306</v>
      </c>
      <c r="H14" s="15">
        <f>G14/C14</f>
        <v>0.66233766233766234</v>
      </c>
      <c r="I14" s="14">
        <f>SUM(I8:I13)</f>
        <v>156</v>
      </c>
      <c r="J14" s="17">
        <f>I14/C14</f>
        <v>0.33766233766233766</v>
      </c>
      <c r="K14" s="1"/>
      <c r="L14" s="1"/>
    </row>
    <row r="15" spans="2:12" x14ac:dyDescent="0.25">
      <c r="B15" s="112" t="s">
        <v>96</v>
      </c>
      <c r="C15" s="112"/>
      <c r="D15" s="112"/>
      <c r="E15" s="112"/>
      <c r="F15" s="112"/>
      <c r="G15" s="112"/>
      <c r="H15" s="112"/>
      <c r="I15" s="112"/>
      <c r="J15" s="112"/>
      <c r="K15" s="4"/>
      <c r="L15" s="4"/>
    </row>
  </sheetData>
  <mergeCells count="8">
    <mergeCell ref="B3:E3"/>
    <mergeCell ref="B4:J4"/>
    <mergeCell ref="B15:J15"/>
    <mergeCell ref="B6:B7"/>
    <mergeCell ref="E7:F7"/>
    <mergeCell ref="G7:H7"/>
    <mergeCell ref="C6:J6"/>
    <mergeCell ref="I7:J7"/>
  </mergeCells>
  <pageMargins left="0.7" right="0.7" top="0.75" bottom="0.75" header="0.3" footer="0.3"/>
  <pageSetup scale="65" orientation="landscape" r:id="rId1"/>
  <ignoredErrors>
    <ignoredError sqref="D14 E8:E13 G8:G13 I8:I13 H1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Q43"/>
  <sheetViews>
    <sheetView topLeftCell="B1" zoomScale="70" zoomScaleNormal="70" workbookViewId="0">
      <selection activeCell="E2" sqref="E2"/>
    </sheetView>
  </sheetViews>
  <sheetFormatPr defaultRowHeight="15" x14ac:dyDescent="0.25"/>
  <cols>
    <col min="2" max="2" width="25.7109375" customWidth="1"/>
    <col min="3" max="3" width="90.140625" style="28" customWidth="1"/>
    <col min="4" max="4" width="26.7109375" bestFit="1" customWidth="1"/>
    <col min="5" max="5" width="20.7109375" bestFit="1" customWidth="1"/>
    <col min="6" max="6" width="18.7109375" customWidth="1"/>
    <col min="7" max="7" width="20.28515625" bestFit="1" customWidth="1"/>
    <col min="8" max="8" width="18.7109375" customWidth="1"/>
    <col min="9" max="9" width="20.28515625" bestFit="1" customWidth="1"/>
    <col min="10" max="10" width="18.7109375" customWidth="1"/>
    <col min="11" max="11" width="20.28515625" bestFit="1" customWidth="1"/>
    <col min="12" max="12" width="18.7109375" customWidth="1"/>
    <col min="13" max="13" width="20.28515625" bestFit="1" customWidth="1"/>
    <col min="14" max="14" width="18.5703125" customWidth="1"/>
    <col min="15" max="15" width="20.28515625" customWidth="1"/>
    <col min="16" max="16" width="18.7109375" customWidth="1"/>
    <col min="17" max="17" width="20.7109375" bestFit="1" customWidth="1"/>
  </cols>
  <sheetData>
    <row r="3" spans="2:17" ht="27" x14ac:dyDescent="0.45">
      <c r="B3" s="110" t="s">
        <v>57</v>
      </c>
      <c r="C3" s="110"/>
      <c r="D3" s="61"/>
      <c r="E3" s="61"/>
      <c r="F3" s="61"/>
      <c r="G3" s="61"/>
      <c r="H3" s="61"/>
      <c r="I3" s="61"/>
      <c r="J3" s="61"/>
      <c r="K3" s="61"/>
      <c r="L3" s="61"/>
      <c r="M3" s="61"/>
      <c r="N3" s="61"/>
      <c r="O3" s="61"/>
      <c r="P3" s="61"/>
      <c r="Q3" s="61"/>
    </row>
    <row r="4" spans="2:17" ht="15.75" customHeight="1" x14ac:dyDescent="0.3">
      <c r="B4" s="120" t="s">
        <v>13</v>
      </c>
      <c r="C4" s="120"/>
      <c r="D4" s="62"/>
      <c r="E4" s="62"/>
      <c r="F4" s="62"/>
      <c r="G4" s="62"/>
      <c r="H4" s="62"/>
      <c r="I4" s="62"/>
      <c r="J4" s="62"/>
      <c r="K4" s="62"/>
      <c r="L4" s="62"/>
      <c r="M4" s="62"/>
      <c r="N4" s="62"/>
      <c r="O4" s="62"/>
    </row>
    <row r="6" spans="2:17" s="20" customFormat="1" ht="16.5" x14ac:dyDescent="0.3">
      <c r="B6" s="46" t="s">
        <v>14</v>
      </c>
      <c r="C6" s="47"/>
      <c r="D6" s="48"/>
      <c r="E6" s="118" t="s">
        <v>18</v>
      </c>
      <c r="F6" s="115" t="s">
        <v>24</v>
      </c>
      <c r="G6" s="116"/>
      <c r="H6" s="116"/>
      <c r="I6" s="116"/>
      <c r="J6" s="116"/>
      <c r="K6" s="116"/>
      <c r="L6" s="116"/>
      <c r="M6" s="116"/>
      <c r="N6" s="116"/>
      <c r="O6" s="116"/>
      <c r="P6" s="116"/>
      <c r="Q6" s="117"/>
    </row>
    <row r="7" spans="2:17" s="20" customFormat="1" ht="17.25" thickBot="1" x14ac:dyDescent="0.35">
      <c r="B7" s="49" t="s">
        <v>7</v>
      </c>
      <c r="C7" s="50" t="s">
        <v>8</v>
      </c>
      <c r="D7" s="49" t="s">
        <v>9</v>
      </c>
      <c r="E7" s="119"/>
      <c r="F7" s="51" t="s">
        <v>5</v>
      </c>
      <c r="G7" s="51" t="s">
        <v>19</v>
      </c>
      <c r="H7" s="51" t="s">
        <v>23</v>
      </c>
      <c r="I7" s="51" t="s">
        <v>19</v>
      </c>
      <c r="J7" s="51" t="s">
        <v>26</v>
      </c>
      <c r="K7" s="51" t="s">
        <v>19</v>
      </c>
      <c r="L7" s="51" t="s">
        <v>6</v>
      </c>
      <c r="M7" s="51" t="s">
        <v>19</v>
      </c>
      <c r="N7" s="51" t="s">
        <v>27</v>
      </c>
      <c r="O7" s="51" t="s">
        <v>19</v>
      </c>
      <c r="P7" s="51" t="s">
        <v>28</v>
      </c>
      <c r="Q7" s="51" t="s">
        <v>19</v>
      </c>
    </row>
    <row r="8" spans="2:17" s="20" customFormat="1" ht="17.25" thickTop="1" x14ac:dyDescent="0.3">
      <c r="B8" s="34" t="s">
        <v>98</v>
      </c>
      <c r="C8" s="38" t="s">
        <v>102</v>
      </c>
      <c r="D8" s="38" t="s">
        <v>4</v>
      </c>
      <c r="E8" s="22">
        <f t="shared" ref="E8:E39" si="0">IF(SUM(F8,H8,J8,L8,N8,P8)=0,"",SUM(F8,H8,J8,L8,N8,P8))</f>
        <v>6</v>
      </c>
      <c r="F8" s="58">
        <f>SUMIF('TLC Data'!$B:$B,$B8,'TLC Data'!$E:$E)</f>
        <v>0</v>
      </c>
      <c r="G8" s="24" t="str">
        <f>IFERROR(IF(F8/$E8=0,"",F8/$E8),"")</f>
        <v/>
      </c>
      <c r="H8" s="23">
        <f>SUMIF('Sheriff Data'!$B:$B,$B8,'Sheriff Data'!$E:$E)</f>
        <v>0</v>
      </c>
      <c r="I8" s="24" t="str">
        <f>IFERROR(IF(H8/$E8=0,"",H8/$E8),"")</f>
        <v/>
      </c>
      <c r="J8" s="23">
        <f>SUMIF('HRA Data'!$B:$B,$B8,'HRA Data'!$E:$E)</f>
        <v>0</v>
      </c>
      <c r="K8" s="24" t="str">
        <f>IFERROR(IF(J8/$E8=0,"",J8/$E8),"")</f>
        <v/>
      </c>
      <c r="L8" s="23">
        <f>SUMIF('FDNY Data'!$B:$B,$B8,'FDNY Data'!$E:$E)</f>
        <v>0</v>
      </c>
      <c r="M8" s="24" t="str">
        <f>IFERROR(IF(L8/$E8=0,"",L8/$E8),"")</f>
        <v/>
      </c>
      <c r="N8" s="23">
        <f>SUMIF('Parks Data'!$B:$B,$B8,'Parks Data'!$E:$E)</f>
        <v>6</v>
      </c>
      <c r="O8" s="24">
        <f>IFERROR(IF(N8/$E8=0,"",N8/$E8),"")</f>
        <v>1</v>
      </c>
      <c r="P8" s="23">
        <f>SUMIF('DHS Data'!$B:$B,$B8,'DHS Data'!$E:$E)</f>
        <v>0</v>
      </c>
      <c r="Q8" s="24" t="str">
        <f>IFERROR(IF(P8/$E8=0,"",P8/$E8),"")</f>
        <v/>
      </c>
    </row>
    <row r="9" spans="2:17" s="20" customFormat="1" ht="16.5" x14ac:dyDescent="0.3">
      <c r="B9" s="34" t="s">
        <v>99</v>
      </c>
      <c r="C9" s="38" t="s">
        <v>103</v>
      </c>
      <c r="D9" s="38" t="s">
        <v>4</v>
      </c>
      <c r="E9" s="22">
        <f t="shared" si="0"/>
        <v>1</v>
      </c>
      <c r="F9" s="58">
        <f>SUMIF('TLC Data'!$B:$B,$B9,'TLC Data'!$E:$E)</f>
        <v>0</v>
      </c>
      <c r="G9" s="24" t="str">
        <f t="shared" ref="G9:G42" si="1">IFERROR(IF(F9/$E9=0,"",F9/$E9),"")</f>
        <v/>
      </c>
      <c r="H9" s="23">
        <f>SUMIF('Sheriff Data'!$B:$B,$B9,'Sheriff Data'!$E:$E)</f>
        <v>0</v>
      </c>
      <c r="I9" s="24" t="str">
        <f t="shared" ref="I9:I42" si="2">IFERROR(IF(H9/$E9=0,"",H9/$E9),"")</f>
        <v/>
      </c>
      <c r="J9" s="23">
        <f>SUMIF('HRA Data'!$B:$B,$B9,'HRA Data'!$E:$E)</f>
        <v>0</v>
      </c>
      <c r="K9" s="24" t="str">
        <f t="shared" ref="K9:K42" si="3">IFERROR(IF(J9/$E9=0,"",J9/$E9),"")</f>
        <v/>
      </c>
      <c r="L9" s="23">
        <f>SUMIF('FDNY Data'!$B:$B,$B9,'FDNY Data'!$E:$E)</f>
        <v>0</v>
      </c>
      <c r="M9" s="24" t="str">
        <f t="shared" ref="M9:M42" si="4">IFERROR(IF(L9/$E9=0,"",L9/$E9),"")</f>
        <v/>
      </c>
      <c r="N9" s="23">
        <f>SUMIF('Parks Data'!$B:$B,$B9,'Parks Data'!$E:$E)</f>
        <v>1</v>
      </c>
      <c r="O9" s="24">
        <f t="shared" ref="O9:O42" si="5">IFERROR(IF(N9/$E9=0,"",N9/$E9),"")</f>
        <v>1</v>
      </c>
      <c r="P9" s="23">
        <f>SUMIF('DHS Data'!$B:$B,$B9,'DHS Data'!$E:$E)</f>
        <v>0</v>
      </c>
      <c r="Q9" s="24" t="str">
        <f t="shared" ref="Q9:Q42" si="6">IFERROR(IF(P9/$E9=0,"",P9/$E9),"")</f>
        <v/>
      </c>
    </row>
    <row r="10" spans="2:17" s="20" customFormat="1" ht="16.5" x14ac:dyDescent="0.3">
      <c r="B10" s="34" t="s">
        <v>100</v>
      </c>
      <c r="C10" s="29" t="s">
        <v>104</v>
      </c>
      <c r="D10" s="29" t="s">
        <v>4</v>
      </c>
      <c r="E10" s="22">
        <f t="shared" si="0"/>
        <v>2</v>
      </c>
      <c r="F10" s="58">
        <f>SUMIF('TLC Data'!$B:$B,$B10,'TLC Data'!$E:$E)</f>
        <v>0</v>
      </c>
      <c r="G10" s="24" t="str">
        <f t="shared" si="1"/>
        <v/>
      </c>
      <c r="H10" s="23">
        <f>SUMIF('Sheriff Data'!$B:$B,$B10,'Sheriff Data'!$E:$E)</f>
        <v>0</v>
      </c>
      <c r="I10" s="24" t="str">
        <f t="shared" si="2"/>
        <v/>
      </c>
      <c r="J10" s="23">
        <f>SUMIF('HRA Data'!$B:$B,$B10,'HRA Data'!$E:$E)</f>
        <v>0</v>
      </c>
      <c r="K10" s="24" t="str">
        <f t="shared" si="3"/>
        <v/>
      </c>
      <c r="L10" s="23">
        <f>SUMIF('FDNY Data'!$B:$B,$B10,'FDNY Data'!$E:$E)</f>
        <v>0</v>
      </c>
      <c r="M10" s="24" t="str">
        <f t="shared" si="4"/>
        <v/>
      </c>
      <c r="N10" s="23">
        <f>SUMIF('Parks Data'!$B:$B,$B10,'Parks Data'!$E:$E)</f>
        <v>2</v>
      </c>
      <c r="O10" s="24">
        <f t="shared" si="5"/>
        <v>1</v>
      </c>
      <c r="P10" s="23">
        <f>SUMIF('DHS Data'!$B:$B,$B10,'DHS Data'!$E:$E)</f>
        <v>0</v>
      </c>
      <c r="Q10" s="24" t="str">
        <f t="shared" si="6"/>
        <v/>
      </c>
    </row>
    <row r="11" spans="2:17" s="20" customFormat="1" ht="16.5" x14ac:dyDescent="0.3">
      <c r="B11" s="53" t="s">
        <v>66</v>
      </c>
      <c r="C11" s="29" t="s">
        <v>71</v>
      </c>
      <c r="D11" s="29" t="s">
        <v>4</v>
      </c>
      <c r="E11" s="22">
        <f t="shared" si="0"/>
        <v>2</v>
      </c>
      <c r="F11" s="58">
        <f>SUMIF('TLC Data'!$B:$B,$B11,'TLC Data'!$E:$E)</f>
        <v>0</v>
      </c>
      <c r="G11" s="24" t="str">
        <f t="shared" si="1"/>
        <v/>
      </c>
      <c r="H11" s="23">
        <f>SUMIF('Sheriff Data'!$B:$B,$B11,'Sheriff Data'!$E:$E)</f>
        <v>0</v>
      </c>
      <c r="I11" s="24" t="str">
        <f t="shared" si="2"/>
        <v/>
      </c>
      <c r="J11" s="23">
        <f>SUMIF('HRA Data'!$B:$B,$B11,'HRA Data'!$E:$E)</f>
        <v>0</v>
      </c>
      <c r="K11" s="24" t="str">
        <f t="shared" si="3"/>
        <v/>
      </c>
      <c r="L11" s="23">
        <f>SUMIF('FDNY Data'!$B:$B,$B11,'FDNY Data'!$E:$E)</f>
        <v>0</v>
      </c>
      <c r="M11" s="24" t="str">
        <f t="shared" si="4"/>
        <v/>
      </c>
      <c r="N11" s="23">
        <f>SUMIF('Parks Data'!$B:$B,$B11,'Parks Data'!$E:$E)</f>
        <v>0</v>
      </c>
      <c r="O11" s="24" t="str">
        <f t="shared" si="5"/>
        <v/>
      </c>
      <c r="P11" s="23">
        <f>SUMIF('DHS Data'!$B:$B,$B11,'DHS Data'!$E:$E)</f>
        <v>2</v>
      </c>
      <c r="Q11" s="24">
        <f t="shared" si="6"/>
        <v>1</v>
      </c>
    </row>
    <row r="12" spans="2:17" s="20" customFormat="1" ht="16.5" x14ac:dyDescent="0.3">
      <c r="B12" s="34" t="s">
        <v>101</v>
      </c>
      <c r="C12" s="38" t="s">
        <v>106</v>
      </c>
      <c r="D12" s="38" t="s">
        <v>4</v>
      </c>
      <c r="E12" s="22">
        <f t="shared" si="0"/>
        <v>1</v>
      </c>
      <c r="F12" s="58">
        <f>SUMIF('TLC Data'!$B:$B,$B12,'TLC Data'!$E:$E)</f>
        <v>0</v>
      </c>
      <c r="G12" s="24" t="str">
        <f t="shared" si="1"/>
        <v/>
      </c>
      <c r="H12" s="23">
        <f>SUMIF('Sheriff Data'!$B:$B,$B12,'Sheriff Data'!$E:$E)</f>
        <v>0</v>
      </c>
      <c r="I12" s="24" t="str">
        <f t="shared" si="2"/>
        <v/>
      </c>
      <c r="J12" s="23">
        <f>SUMIF('HRA Data'!$B:$B,$B12,'HRA Data'!$E:$E)</f>
        <v>0</v>
      </c>
      <c r="K12" s="24" t="str">
        <f t="shared" si="3"/>
        <v/>
      </c>
      <c r="L12" s="23">
        <f>SUMIF('FDNY Data'!$B:$B,$B12,'FDNY Data'!$E:$E)</f>
        <v>0</v>
      </c>
      <c r="M12" s="24" t="str">
        <f t="shared" si="4"/>
        <v/>
      </c>
      <c r="N12" s="23">
        <f>SUMIF('Parks Data'!$B:$B,$B12,'Parks Data'!$E:$E)</f>
        <v>1</v>
      </c>
      <c r="O12" s="24">
        <f t="shared" si="5"/>
        <v>1</v>
      </c>
      <c r="P12" s="23">
        <f>SUMIF('DHS Data'!$B:$B,$B12,'DHS Data'!$E:$E)</f>
        <v>0</v>
      </c>
      <c r="Q12" s="24" t="str">
        <f t="shared" si="6"/>
        <v/>
      </c>
    </row>
    <row r="13" spans="2:17" s="20" customFormat="1" ht="16.5" x14ac:dyDescent="0.3">
      <c r="B13" s="30" t="s">
        <v>83</v>
      </c>
      <c r="C13" s="21" t="s">
        <v>95</v>
      </c>
      <c r="D13" s="21" t="s">
        <v>4</v>
      </c>
      <c r="E13" s="22">
        <f t="shared" si="0"/>
        <v>1</v>
      </c>
      <c r="F13" s="58">
        <f>SUMIF('TLC Data'!$B:$B,$B13,'TLC Data'!$E:$E)</f>
        <v>0</v>
      </c>
      <c r="G13" s="24" t="str">
        <f t="shared" si="1"/>
        <v/>
      </c>
      <c r="H13" s="23">
        <f>SUMIF('Sheriff Data'!$B:$B,$B13,'Sheriff Data'!$E:$E)</f>
        <v>1</v>
      </c>
      <c r="I13" s="24">
        <f t="shared" si="2"/>
        <v>1</v>
      </c>
      <c r="J13" s="23">
        <f>SUMIF('HRA Data'!$B:$B,$B13,'HRA Data'!$E:$E)</f>
        <v>0</v>
      </c>
      <c r="K13" s="24" t="str">
        <f t="shared" si="3"/>
        <v/>
      </c>
      <c r="L13" s="23">
        <f>SUMIF('FDNY Data'!$B:$B,$B13,'FDNY Data'!$E:$E)</f>
        <v>0</v>
      </c>
      <c r="M13" s="24" t="str">
        <f t="shared" si="4"/>
        <v/>
      </c>
      <c r="N13" s="23">
        <f>SUMIF('Parks Data'!$B:$B,$B13,'Parks Data'!$E:$E)</f>
        <v>0</v>
      </c>
      <c r="O13" s="24" t="str">
        <f t="shared" si="5"/>
        <v/>
      </c>
      <c r="P13" s="23">
        <f>SUMIF('DHS Data'!$B:$B,$B13,'DHS Data'!$E:$E)</f>
        <v>0</v>
      </c>
      <c r="Q13" s="24" t="str">
        <f t="shared" si="6"/>
        <v/>
      </c>
    </row>
    <row r="14" spans="2:17" s="20" customFormat="1" ht="16.5" x14ac:dyDescent="0.3">
      <c r="B14" s="30" t="s">
        <v>82</v>
      </c>
      <c r="C14" s="21" t="s">
        <v>94</v>
      </c>
      <c r="D14" s="21" t="s">
        <v>3</v>
      </c>
      <c r="E14" s="22">
        <f t="shared" si="0"/>
        <v>11</v>
      </c>
      <c r="F14" s="58">
        <f>SUMIF('TLC Data'!$B:$B,$B14,'TLC Data'!$E:$E)</f>
        <v>0</v>
      </c>
      <c r="G14" s="24" t="str">
        <f t="shared" si="1"/>
        <v/>
      </c>
      <c r="H14" s="23">
        <f>SUMIF('Sheriff Data'!$B:$B,$B14,'Sheriff Data'!$E:$E)</f>
        <v>11</v>
      </c>
      <c r="I14" s="24">
        <f t="shared" si="2"/>
        <v>1</v>
      </c>
      <c r="J14" s="23">
        <f>SUMIF('HRA Data'!$B:$B,$B14,'HRA Data'!$E:$E)</f>
        <v>0</v>
      </c>
      <c r="K14" s="24" t="str">
        <f t="shared" si="3"/>
        <v/>
      </c>
      <c r="L14" s="23">
        <f>SUMIF('FDNY Data'!$B:$B,$B14,'FDNY Data'!$E:$E)</f>
        <v>0</v>
      </c>
      <c r="M14" s="24" t="str">
        <f t="shared" si="4"/>
        <v/>
      </c>
      <c r="N14" s="23">
        <f>SUMIF('Parks Data'!$B:$B,$B14,'Parks Data'!$E:$E)</f>
        <v>0</v>
      </c>
      <c r="O14" s="24" t="str">
        <f t="shared" si="5"/>
        <v/>
      </c>
      <c r="P14" s="23">
        <f>SUMIF('DHS Data'!$B:$B,$B14,'DHS Data'!$E:$E)</f>
        <v>0</v>
      </c>
      <c r="Q14" s="24" t="str">
        <f t="shared" si="6"/>
        <v/>
      </c>
    </row>
    <row r="15" spans="2:17" s="20" customFormat="1" ht="16.5" x14ac:dyDescent="0.3">
      <c r="B15" s="21" t="s">
        <v>81</v>
      </c>
      <c r="C15" s="21" t="s">
        <v>93</v>
      </c>
      <c r="D15" s="21" t="s">
        <v>3</v>
      </c>
      <c r="E15" s="22">
        <f t="shared" si="0"/>
        <v>28</v>
      </c>
      <c r="F15" s="58">
        <f>SUMIF('TLC Data'!$B:$B,$B15,'TLC Data'!$E:$E)</f>
        <v>0</v>
      </c>
      <c r="G15" s="24" t="str">
        <f t="shared" si="1"/>
        <v/>
      </c>
      <c r="H15" s="23">
        <f>SUMIF('Sheriff Data'!$B:$B,$B15,'Sheriff Data'!$E:$E)</f>
        <v>28</v>
      </c>
      <c r="I15" s="24">
        <f t="shared" si="2"/>
        <v>1</v>
      </c>
      <c r="J15" s="23">
        <f>SUMIF('HRA Data'!$B:$B,$B15,'HRA Data'!$E:$E)</f>
        <v>0</v>
      </c>
      <c r="K15" s="24" t="str">
        <f t="shared" si="3"/>
        <v/>
      </c>
      <c r="L15" s="23">
        <f>SUMIF('FDNY Data'!$B:$B,$B15,'FDNY Data'!$E:$E)</f>
        <v>0</v>
      </c>
      <c r="M15" s="24" t="str">
        <f t="shared" si="4"/>
        <v/>
      </c>
      <c r="N15" s="23">
        <f>SUMIF('Parks Data'!$B:$B,$B15,'Parks Data'!$E:$E)</f>
        <v>0</v>
      </c>
      <c r="O15" s="24" t="str">
        <f t="shared" si="5"/>
        <v/>
      </c>
      <c r="P15" s="23">
        <f>SUMIF('DHS Data'!$B:$B,$B15,'DHS Data'!$E:$E)</f>
        <v>0</v>
      </c>
      <c r="Q15" s="24" t="str">
        <f t="shared" si="6"/>
        <v/>
      </c>
    </row>
    <row r="16" spans="2:17" s="20" customFormat="1" ht="16.5" x14ac:dyDescent="0.3">
      <c r="B16" s="35" t="s">
        <v>58</v>
      </c>
      <c r="C16" s="21" t="s">
        <v>60</v>
      </c>
      <c r="D16" s="21" t="s">
        <v>3</v>
      </c>
      <c r="E16" s="22">
        <f t="shared" si="0"/>
        <v>70</v>
      </c>
      <c r="F16" s="58">
        <f>SUMIF('TLC Data'!$B:$B,$B16,'TLC Data'!$E:$E)</f>
        <v>0</v>
      </c>
      <c r="G16" s="24" t="str">
        <f t="shared" si="1"/>
        <v/>
      </c>
      <c r="H16" s="23">
        <f>SUMIF('Sheriff Data'!$B:$B,$B16,'Sheriff Data'!$E:$E)</f>
        <v>0</v>
      </c>
      <c r="I16" s="24" t="str">
        <f t="shared" si="2"/>
        <v/>
      </c>
      <c r="J16" s="23">
        <f>SUMIF('HRA Data'!$B:$B,$B16,'HRA Data'!$E:$E)</f>
        <v>0</v>
      </c>
      <c r="K16" s="24" t="str">
        <f t="shared" si="3"/>
        <v/>
      </c>
      <c r="L16" s="23">
        <f>SUMIF('FDNY Data'!$B:$B,$B16,'FDNY Data'!$E:$E)</f>
        <v>70</v>
      </c>
      <c r="M16" s="24">
        <f t="shared" si="4"/>
        <v>1</v>
      </c>
      <c r="N16" s="23">
        <f>SUMIF('Parks Data'!$B:$B,$B16,'Parks Data'!$E:$E)</f>
        <v>0</v>
      </c>
      <c r="O16" s="24" t="str">
        <f t="shared" si="5"/>
        <v/>
      </c>
      <c r="P16" s="23">
        <f>SUMIF('DHS Data'!$B:$B,$B16,'DHS Data'!$E:$E)</f>
        <v>0</v>
      </c>
      <c r="Q16" s="24" t="str">
        <f t="shared" si="6"/>
        <v/>
      </c>
    </row>
    <row r="17" spans="2:17" s="20" customFormat="1" ht="16.5" x14ac:dyDescent="0.3">
      <c r="B17" s="2" t="s">
        <v>59</v>
      </c>
      <c r="C17" s="21" t="s">
        <v>61</v>
      </c>
      <c r="D17" s="21" t="s">
        <v>3</v>
      </c>
      <c r="E17" s="22">
        <f t="shared" si="0"/>
        <v>5</v>
      </c>
      <c r="F17" s="58">
        <f>SUMIF('TLC Data'!$B:$B,$B17,'TLC Data'!$E:$E)</f>
        <v>0</v>
      </c>
      <c r="G17" s="24" t="str">
        <f t="shared" si="1"/>
        <v/>
      </c>
      <c r="H17" s="23">
        <f>SUMIF('Sheriff Data'!$B:$B,$B17,'Sheriff Data'!$E:$E)</f>
        <v>0</v>
      </c>
      <c r="I17" s="24" t="str">
        <f t="shared" si="2"/>
        <v/>
      </c>
      <c r="J17" s="23">
        <f>SUMIF('HRA Data'!$B:$B,$B17,'HRA Data'!$E:$E)</f>
        <v>0</v>
      </c>
      <c r="K17" s="24" t="str">
        <f t="shared" si="3"/>
        <v/>
      </c>
      <c r="L17" s="23">
        <f>SUMIF('FDNY Data'!$B:$B,$B17,'FDNY Data'!$E:$E)</f>
        <v>5</v>
      </c>
      <c r="M17" s="24">
        <f t="shared" si="4"/>
        <v>1</v>
      </c>
      <c r="N17" s="23">
        <f>SUMIF('Parks Data'!$B:$B,$B17,'Parks Data'!$E:$E)</f>
        <v>0</v>
      </c>
      <c r="O17" s="24" t="str">
        <f t="shared" si="5"/>
        <v/>
      </c>
      <c r="P17" s="23">
        <f>SUMIF('DHS Data'!$B:$B,$B17,'DHS Data'!$E:$E)</f>
        <v>0</v>
      </c>
      <c r="Q17" s="24" t="str">
        <f t="shared" si="6"/>
        <v/>
      </c>
    </row>
    <row r="18" spans="2:17" s="20" customFormat="1" ht="16.5" x14ac:dyDescent="0.3">
      <c r="B18" s="32" t="s">
        <v>39</v>
      </c>
      <c r="C18" s="21" t="s">
        <v>49</v>
      </c>
      <c r="D18" s="21" t="s">
        <v>4</v>
      </c>
      <c r="E18" s="22">
        <f t="shared" si="0"/>
        <v>3</v>
      </c>
      <c r="F18" s="58">
        <f>SUMIF('TLC Data'!$B:$B,$B18,'TLC Data'!$E:$E)</f>
        <v>3</v>
      </c>
      <c r="G18" s="24">
        <f t="shared" si="1"/>
        <v>1</v>
      </c>
      <c r="H18" s="23">
        <f>SUMIF('Sheriff Data'!$B:$B,$B18,'Sheriff Data'!$E:$E)</f>
        <v>0</v>
      </c>
      <c r="I18" s="24" t="str">
        <f t="shared" si="2"/>
        <v/>
      </c>
      <c r="J18" s="23">
        <f>SUMIF('HRA Data'!$B:$B,$B18,'HRA Data'!$E:$E)</f>
        <v>0</v>
      </c>
      <c r="K18" s="24" t="str">
        <f t="shared" si="3"/>
        <v/>
      </c>
      <c r="L18" s="23">
        <f>SUMIF('FDNY Data'!$B:$B,$B18,'FDNY Data'!$E:$E)</f>
        <v>0</v>
      </c>
      <c r="M18" s="24" t="str">
        <f t="shared" si="4"/>
        <v/>
      </c>
      <c r="N18" s="23">
        <f>SUMIF('Parks Data'!$B:$B,$B18,'Parks Data'!$E:$E)</f>
        <v>0</v>
      </c>
      <c r="O18" s="24" t="str">
        <f t="shared" si="5"/>
        <v/>
      </c>
      <c r="P18" s="23">
        <f>SUMIF('DHS Data'!$B:$B,$B18,'DHS Data'!$E:$E)</f>
        <v>0</v>
      </c>
      <c r="Q18" s="24" t="str">
        <f t="shared" si="6"/>
        <v/>
      </c>
    </row>
    <row r="19" spans="2:17" s="20" customFormat="1" ht="16.5" x14ac:dyDescent="0.3">
      <c r="B19" s="34" t="s">
        <v>43</v>
      </c>
      <c r="C19" s="21" t="s">
        <v>53</v>
      </c>
      <c r="D19" s="21" t="s">
        <v>4</v>
      </c>
      <c r="E19" s="22">
        <f t="shared" si="0"/>
        <v>1</v>
      </c>
      <c r="F19" s="58">
        <f>SUMIF('TLC Data'!$B:$B,$B19,'TLC Data'!$E:$E)</f>
        <v>1</v>
      </c>
      <c r="G19" s="24">
        <f t="shared" si="1"/>
        <v>1</v>
      </c>
      <c r="H19" s="23">
        <f>SUMIF('Sheriff Data'!$B:$B,$B19,'Sheriff Data'!$E:$E)</f>
        <v>0</v>
      </c>
      <c r="I19" s="24" t="str">
        <f t="shared" si="2"/>
        <v/>
      </c>
      <c r="J19" s="23">
        <f>SUMIF('HRA Data'!$B:$B,$B19,'HRA Data'!$E:$E)</f>
        <v>0</v>
      </c>
      <c r="K19" s="24" t="str">
        <f t="shared" si="3"/>
        <v/>
      </c>
      <c r="L19" s="23">
        <f>SUMIF('FDNY Data'!$B:$B,$B19,'FDNY Data'!$E:$E)</f>
        <v>0</v>
      </c>
      <c r="M19" s="24" t="str">
        <f t="shared" si="4"/>
        <v/>
      </c>
      <c r="N19" s="23">
        <f>SUMIF('Parks Data'!$B:$B,$B19,'Parks Data'!$E:$E)</f>
        <v>0</v>
      </c>
      <c r="O19" s="24" t="str">
        <f t="shared" si="5"/>
        <v/>
      </c>
      <c r="P19" s="23">
        <f>SUMIF('DHS Data'!$B:$B,$B19,'DHS Data'!$E:$E)</f>
        <v>0</v>
      </c>
      <c r="Q19" s="24" t="str">
        <f t="shared" si="6"/>
        <v/>
      </c>
    </row>
    <row r="20" spans="2:17" s="20" customFormat="1" ht="16.5" x14ac:dyDescent="0.3">
      <c r="B20" s="34" t="s">
        <v>42</v>
      </c>
      <c r="C20" s="21" t="s">
        <v>52</v>
      </c>
      <c r="D20" s="21" t="s">
        <v>4</v>
      </c>
      <c r="E20" s="22">
        <f t="shared" si="0"/>
        <v>1</v>
      </c>
      <c r="F20" s="58">
        <f>SUMIF('TLC Data'!$B:$B,$B20,'TLC Data'!$E:$E)</f>
        <v>1</v>
      </c>
      <c r="G20" s="24">
        <f t="shared" si="1"/>
        <v>1</v>
      </c>
      <c r="H20" s="23">
        <f>SUMIF('Sheriff Data'!$B:$B,$B20,'Sheriff Data'!$E:$E)</f>
        <v>0</v>
      </c>
      <c r="I20" s="24" t="str">
        <f t="shared" si="2"/>
        <v/>
      </c>
      <c r="J20" s="23">
        <f>SUMIF('HRA Data'!$B:$B,$B20,'HRA Data'!$E:$E)</f>
        <v>0</v>
      </c>
      <c r="K20" s="24" t="str">
        <f t="shared" si="3"/>
        <v/>
      </c>
      <c r="L20" s="23">
        <f>SUMIF('FDNY Data'!$B:$B,$B20,'FDNY Data'!$E:$E)</f>
        <v>0</v>
      </c>
      <c r="M20" s="24" t="str">
        <f t="shared" si="4"/>
        <v/>
      </c>
      <c r="N20" s="23">
        <f>SUMIF('Parks Data'!$B:$B,$B20,'Parks Data'!$E:$E)</f>
        <v>0</v>
      </c>
      <c r="O20" s="24" t="str">
        <f t="shared" si="5"/>
        <v/>
      </c>
      <c r="P20" s="23">
        <f>SUMIF('DHS Data'!$B:$B,$B20,'DHS Data'!$E:$E)</f>
        <v>0</v>
      </c>
      <c r="Q20" s="24" t="str">
        <f t="shared" si="6"/>
        <v/>
      </c>
    </row>
    <row r="21" spans="2:17" s="20" customFormat="1" ht="16.5" x14ac:dyDescent="0.3">
      <c r="B21" s="34" t="s">
        <v>38</v>
      </c>
      <c r="C21" s="21" t="s">
        <v>48</v>
      </c>
      <c r="D21" s="21" t="s">
        <v>4</v>
      </c>
      <c r="E21" s="22">
        <f t="shared" si="0"/>
        <v>5</v>
      </c>
      <c r="F21" s="58">
        <f>SUMIF('TLC Data'!$B:$B,$B21,'TLC Data'!$E:$E)</f>
        <v>5</v>
      </c>
      <c r="G21" s="24">
        <f t="shared" si="1"/>
        <v>1</v>
      </c>
      <c r="H21" s="23">
        <f>SUMIF('Sheriff Data'!$B:$B,$B21,'Sheriff Data'!$E:$E)</f>
        <v>0</v>
      </c>
      <c r="I21" s="24" t="str">
        <f t="shared" si="2"/>
        <v/>
      </c>
      <c r="J21" s="23">
        <f>SUMIF('HRA Data'!$B:$B,$B21,'HRA Data'!$E:$E)</f>
        <v>0</v>
      </c>
      <c r="K21" s="24" t="str">
        <f t="shared" si="3"/>
        <v/>
      </c>
      <c r="L21" s="23">
        <f>SUMIF('FDNY Data'!$B:$B,$B21,'FDNY Data'!$E:$E)</f>
        <v>0</v>
      </c>
      <c r="M21" s="24" t="str">
        <f t="shared" si="4"/>
        <v/>
      </c>
      <c r="N21" s="23">
        <f>SUMIF('Parks Data'!$B:$B,$B21,'Parks Data'!$E:$E)</f>
        <v>0</v>
      </c>
      <c r="O21" s="24" t="str">
        <f t="shared" si="5"/>
        <v/>
      </c>
      <c r="P21" s="23">
        <f>SUMIF('DHS Data'!$B:$B,$B21,'DHS Data'!$E:$E)</f>
        <v>0</v>
      </c>
      <c r="Q21" s="24" t="str">
        <f t="shared" si="6"/>
        <v/>
      </c>
    </row>
    <row r="22" spans="2:17" s="20" customFormat="1" ht="16.5" x14ac:dyDescent="0.3">
      <c r="B22" s="21" t="s">
        <v>80</v>
      </c>
      <c r="C22" s="21" t="s">
        <v>92</v>
      </c>
      <c r="D22" s="21" t="s">
        <v>4</v>
      </c>
      <c r="E22" s="22">
        <f t="shared" si="0"/>
        <v>8</v>
      </c>
      <c r="F22" s="58">
        <f>SUMIF('TLC Data'!$B:$B,$B22,'TLC Data'!$E:$E)</f>
        <v>0</v>
      </c>
      <c r="G22" s="24" t="str">
        <f t="shared" si="1"/>
        <v/>
      </c>
      <c r="H22" s="23">
        <f>SUMIF('Sheriff Data'!$B:$B,$B22,'Sheriff Data'!$E:$E)</f>
        <v>8</v>
      </c>
      <c r="I22" s="24">
        <f t="shared" si="2"/>
        <v>1</v>
      </c>
      <c r="J22" s="23">
        <f>SUMIF('HRA Data'!$B:$B,$B22,'HRA Data'!$E:$E)</f>
        <v>0</v>
      </c>
      <c r="K22" s="24" t="str">
        <f t="shared" si="3"/>
        <v/>
      </c>
      <c r="L22" s="23">
        <f>SUMIF('FDNY Data'!$B:$B,$B22,'FDNY Data'!$E:$E)</f>
        <v>0</v>
      </c>
      <c r="M22" s="24" t="str">
        <f t="shared" si="4"/>
        <v/>
      </c>
      <c r="N22" s="23">
        <f>SUMIF('Parks Data'!$B:$B,$B22,'Parks Data'!$E:$E)</f>
        <v>0</v>
      </c>
      <c r="O22" s="24" t="str">
        <f t="shared" si="5"/>
        <v/>
      </c>
      <c r="P22" s="23">
        <f>SUMIF('DHS Data'!$B:$B,$B22,'DHS Data'!$E:$E)</f>
        <v>0</v>
      </c>
      <c r="Q22" s="24" t="str">
        <f t="shared" si="6"/>
        <v/>
      </c>
    </row>
    <row r="23" spans="2:17" s="20" customFormat="1" ht="16.5" x14ac:dyDescent="0.3">
      <c r="B23" s="32" t="s">
        <v>107</v>
      </c>
      <c r="C23" s="21" t="s">
        <v>47</v>
      </c>
      <c r="D23" s="21" t="s">
        <v>4</v>
      </c>
      <c r="E23" s="22">
        <f t="shared" si="0"/>
        <v>8</v>
      </c>
      <c r="F23" s="58">
        <f>SUMIF('TLC Data'!$B:$B,$B23,'TLC Data'!$E:$E)</f>
        <v>8</v>
      </c>
      <c r="G23" s="24">
        <f t="shared" si="1"/>
        <v>1</v>
      </c>
      <c r="H23" s="23">
        <f>SUMIF('Sheriff Data'!$B:$B,$B23,'Sheriff Data'!$E:$E)</f>
        <v>0</v>
      </c>
      <c r="I23" s="24" t="str">
        <f t="shared" si="2"/>
        <v/>
      </c>
      <c r="J23" s="23">
        <f>SUMIF('HRA Data'!$B:$B,$B23,'HRA Data'!$E:$E)</f>
        <v>0</v>
      </c>
      <c r="K23" s="24" t="str">
        <f t="shared" si="3"/>
        <v/>
      </c>
      <c r="L23" s="23">
        <f>SUMIF('FDNY Data'!$B:$B,$B23,'FDNY Data'!$E:$E)</f>
        <v>0</v>
      </c>
      <c r="M23" s="24" t="str">
        <f t="shared" si="4"/>
        <v/>
      </c>
      <c r="N23" s="23">
        <f>SUMIF('Parks Data'!$B:$B,$B23,'Parks Data'!$E:$E)</f>
        <v>0</v>
      </c>
      <c r="O23" s="24" t="str">
        <f t="shared" si="5"/>
        <v/>
      </c>
      <c r="P23" s="23">
        <f>SUMIF('DHS Data'!$B:$B,$B23,'DHS Data'!$E:$E)</f>
        <v>0</v>
      </c>
      <c r="Q23" s="24" t="str">
        <f t="shared" si="6"/>
        <v/>
      </c>
    </row>
    <row r="24" spans="2:17" s="20" customFormat="1" ht="16.5" x14ac:dyDescent="0.3">
      <c r="B24" s="53" t="s">
        <v>62</v>
      </c>
      <c r="C24" s="29" t="s">
        <v>67</v>
      </c>
      <c r="D24" s="38" t="s">
        <v>4</v>
      </c>
      <c r="E24" s="22">
        <f t="shared" si="0"/>
        <v>7</v>
      </c>
      <c r="F24" s="58">
        <f>SUMIF('TLC Data'!$B:$B,$B24,'TLC Data'!$E:$E)</f>
        <v>0</v>
      </c>
      <c r="G24" s="24" t="str">
        <f t="shared" si="1"/>
        <v/>
      </c>
      <c r="H24" s="23">
        <f>SUMIF('Sheriff Data'!$B:$B,$B24,'Sheriff Data'!$E:$E)</f>
        <v>0</v>
      </c>
      <c r="I24" s="24" t="str">
        <f t="shared" si="2"/>
        <v/>
      </c>
      <c r="J24" s="23">
        <f>SUMIF('HRA Data'!$B:$B,$B24,'HRA Data'!$E:$E)</f>
        <v>6</v>
      </c>
      <c r="K24" s="24">
        <f t="shared" si="3"/>
        <v>0.8571428571428571</v>
      </c>
      <c r="L24" s="23">
        <f>SUMIF('FDNY Data'!$B:$B,$B24,'FDNY Data'!$E:$E)</f>
        <v>0</v>
      </c>
      <c r="M24" s="24" t="str">
        <f t="shared" si="4"/>
        <v/>
      </c>
      <c r="N24" s="23">
        <f>SUMIF('Parks Data'!$B:$B,$B24,'Parks Data'!$E:$E)</f>
        <v>0</v>
      </c>
      <c r="O24" s="24" t="str">
        <f t="shared" si="5"/>
        <v/>
      </c>
      <c r="P24" s="23">
        <f>SUMIF('DHS Data'!$B:$B,$B24,'DHS Data'!$E:$E)</f>
        <v>1</v>
      </c>
      <c r="Q24" s="24">
        <f t="shared" si="6"/>
        <v>0.14285714285714285</v>
      </c>
    </row>
    <row r="25" spans="2:17" s="20" customFormat="1" ht="16.5" x14ac:dyDescent="0.3">
      <c r="B25" s="34" t="s">
        <v>41</v>
      </c>
      <c r="C25" s="21" t="s">
        <v>51</v>
      </c>
      <c r="D25" s="21" t="s">
        <v>4</v>
      </c>
      <c r="E25" s="22">
        <f t="shared" si="0"/>
        <v>1</v>
      </c>
      <c r="F25" s="58">
        <f>SUMIF('TLC Data'!$B:$B,$B25,'TLC Data'!$E:$E)</f>
        <v>1</v>
      </c>
      <c r="G25" s="24">
        <f t="shared" si="1"/>
        <v>1</v>
      </c>
      <c r="H25" s="23">
        <f>SUMIF('Sheriff Data'!$B:$B,$B25,'Sheriff Data'!$E:$E)</f>
        <v>0</v>
      </c>
      <c r="I25" s="24" t="str">
        <f t="shared" si="2"/>
        <v/>
      </c>
      <c r="J25" s="23">
        <f>SUMIF('HRA Data'!$B:$B,$B25,'HRA Data'!$E:$E)</f>
        <v>0</v>
      </c>
      <c r="K25" s="24" t="str">
        <f t="shared" si="3"/>
        <v/>
      </c>
      <c r="L25" s="23">
        <f>SUMIF('FDNY Data'!$B:$B,$B25,'FDNY Data'!$E:$E)</f>
        <v>0</v>
      </c>
      <c r="M25" s="24" t="str">
        <f t="shared" si="4"/>
        <v/>
      </c>
      <c r="N25" s="23">
        <f>SUMIF('Parks Data'!$B:$B,$B25,'Parks Data'!$E:$E)</f>
        <v>0</v>
      </c>
      <c r="O25" s="24" t="str">
        <f t="shared" si="5"/>
        <v/>
      </c>
      <c r="P25" s="23">
        <f>SUMIF('DHS Data'!$B:$B,$B25,'DHS Data'!$E:$E)</f>
        <v>0</v>
      </c>
      <c r="Q25" s="24" t="str">
        <f t="shared" si="6"/>
        <v/>
      </c>
    </row>
    <row r="26" spans="2:17" s="20" customFormat="1" ht="16.5" x14ac:dyDescent="0.3">
      <c r="B26" s="21" t="s">
        <v>79</v>
      </c>
      <c r="C26" s="21" t="s">
        <v>91</v>
      </c>
      <c r="D26" s="21" t="s">
        <v>3</v>
      </c>
      <c r="E26" s="22">
        <f t="shared" si="0"/>
        <v>3</v>
      </c>
      <c r="F26" s="58">
        <f>SUMIF('TLC Data'!$B:$B,$B26,'TLC Data'!$E:$E)</f>
        <v>0</v>
      </c>
      <c r="G26" s="24" t="str">
        <f t="shared" si="1"/>
        <v/>
      </c>
      <c r="H26" s="23">
        <f>SUMIF('Sheriff Data'!$B:$B,$B26,'Sheriff Data'!$E:$E)</f>
        <v>3</v>
      </c>
      <c r="I26" s="24">
        <f t="shared" si="2"/>
        <v>1</v>
      </c>
      <c r="J26" s="23">
        <f>SUMIF('HRA Data'!$B:$B,$B26,'HRA Data'!$E:$E)</f>
        <v>0</v>
      </c>
      <c r="K26" s="24" t="str">
        <f t="shared" si="3"/>
        <v/>
      </c>
      <c r="L26" s="23">
        <f>SUMIF('FDNY Data'!$B:$B,$B26,'FDNY Data'!$E:$E)</f>
        <v>0</v>
      </c>
      <c r="M26" s="24" t="str">
        <f t="shared" si="4"/>
        <v/>
      </c>
      <c r="N26" s="23">
        <f>SUMIF('Parks Data'!$B:$B,$B26,'Parks Data'!$E:$E)</f>
        <v>0</v>
      </c>
      <c r="O26" s="24" t="str">
        <f t="shared" si="5"/>
        <v/>
      </c>
      <c r="P26" s="23">
        <f>SUMIF('DHS Data'!$B:$B,$B26,'DHS Data'!$E:$E)</f>
        <v>0</v>
      </c>
      <c r="Q26" s="24" t="str">
        <f t="shared" si="6"/>
        <v/>
      </c>
    </row>
    <row r="27" spans="2:17" s="20" customFormat="1" ht="16.5" x14ac:dyDescent="0.3">
      <c r="B27" s="36" t="s">
        <v>78</v>
      </c>
      <c r="C27" s="21" t="s">
        <v>90</v>
      </c>
      <c r="D27" s="21" t="s">
        <v>3</v>
      </c>
      <c r="E27" s="22">
        <f t="shared" si="0"/>
        <v>1</v>
      </c>
      <c r="F27" s="58">
        <f>SUMIF('TLC Data'!$B:$B,$B27,'TLC Data'!$E:$E)</f>
        <v>0</v>
      </c>
      <c r="G27" s="24" t="str">
        <f t="shared" si="1"/>
        <v/>
      </c>
      <c r="H27" s="23">
        <f>SUMIF('Sheriff Data'!$B:$B,$B27,'Sheriff Data'!$E:$E)</f>
        <v>0</v>
      </c>
      <c r="I27" s="24" t="str">
        <f t="shared" si="2"/>
        <v/>
      </c>
      <c r="J27" s="23">
        <f>SUMIF('HRA Data'!$B:$B,$B27,'HRA Data'!$E:$E)</f>
        <v>0</v>
      </c>
      <c r="K27" s="24" t="str">
        <f t="shared" si="3"/>
        <v/>
      </c>
      <c r="L27" s="23">
        <f>SUMIF('FDNY Data'!$B:$B,$B27,'FDNY Data'!$E:$E)</f>
        <v>0</v>
      </c>
      <c r="M27" s="24" t="str">
        <f t="shared" si="4"/>
        <v/>
      </c>
      <c r="N27" s="23">
        <f>SUMIF('Parks Data'!$B:$B,$B27,'Parks Data'!$E:$E)</f>
        <v>1</v>
      </c>
      <c r="O27" s="24">
        <f t="shared" si="5"/>
        <v>1</v>
      </c>
      <c r="P27" s="23">
        <f>SUMIF('DHS Data'!$B:$B,$B27,'DHS Data'!$E:$E)</f>
        <v>0</v>
      </c>
      <c r="Q27" s="24" t="str">
        <f t="shared" si="6"/>
        <v/>
      </c>
    </row>
    <row r="28" spans="2:17" s="20" customFormat="1" ht="16.5" x14ac:dyDescent="0.3">
      <c r="B28" s="30" t="s">
        <v>77</v>
      </c>
      <c r="C28" s="21" t="s">
        <v>89</v>
      </c>
      <c r="D28" s="21" t="s">
        <v>4</v>
      </c>
      <c r="E28" s="22">
        <f t="shared" si="0"/>
        <v>2</v>
      </c>
      <c r="F28" s="58">
        <f>SUMIF('TLC Data'!$B:$B,$B28,'TLC Data'!$E:$E)</f>
        <v>0</v>
      </c>
      <c r="G28" s="24" t="str">
        <f t="shared" si="1"/>
        <v/>
      </c>
      <c r="H28" s="23">
        <f>SUMIF('Sheriff Data'!$B:$B,$B28,'Sheriff Data'!$E:$E)</f>
        <v>2</v>
      </c>
      <c r="I28" s="24">
        <f t="shared" si="2"/>
        <v>1</v>
      </c>
      <c r="J28" s="23">
        <f>SUMIF('HRA Data'!$B:$B,$B28,'HRA Data'!$E:$E)</f>
        <v>0</v>
      </c>
      <c r="K28" s="24" t="str">
        <f t="shared" si="3"/>
        <v/>
      </c>
      <c r="L28" s="23">
        <f>SUMIF('FDNY Data'!$B:$B,$B28,'FDNY Data'!$E:$E)</f>
        <v>0</v>
      </c>
      <c r="M28" s="24" t="str">
        <f t="shared" si="4"/>
        <v/>
      </c>
      <c r="N28" s="23">
        <f>SUMIF('Parks Data'!$B:$B,$B28,'Parks Data'!$E:$E)</f>
        <v>0</v>
      </c>
      <c r="O28" s="24" t="str">
        <f t="shared" si="5"/>
        <v/>
      </c>
      <c r="P28" s="23">
        <f>SUMIF('DHS Data'!$B:$B,$B28,'DHS Data'!$E:$E)</f>
        <v>0</v>
      </c>
      <c r="Q28" s="24" t="str">
        <f t="shared" si="6"/>
        <v/>
      </c>
    </row>
    <row r="29" spans="2:17" s="20" customFormat="1" ht="16.5" x14ac:dyDescent="0.3">
      <c r="B29" s="36" t="s">
        <v>63</v>
      </c>
      <c r="C29" s="21" t="s">
        <v>68</v>
      </c>
      <c r="D29" s="21" t="s">
        <v>4</v>
      </c>
      <c r="E29" s="22">
        <f t="shared" si="0"/>
        <v>53</v>
      </c>
      <c r="F29" s="58">
        <f>SUMIF('TLC Data'!$B:$B,$B29,'TLC Data'!$E:$E)</f>
        <v>0</v>
      </c>
      <c r="G29" s="24" t="str">
        <f t="shared" si="1"/>
        <v/>
      </c>
      <c r="H29" s="23">
        <f>SUMIF('Sheriff Data'!$B:$B,$B29,'Sheriff Data'!$E:$E)</f>
        <v>0</v>
      </c>
      <c r="I29" s="24" t="str">
        <f t="shared" si="2"/>
        <v/>
      </c>
      <c r="J29" s="23">
        <f>SUMIF('HRA Data'!$B:$B,$B29,'HRA Data'!$E:$E)</f>
        <v>18</v>
      </c>
      <c r="K29" s="24">
        <f t="shared" si="3"/>
        <v>0.33962264150943394</v>
      </c>
      <c r="L29" s="23">
        <f>SUMIF('FDNY Data'!$B:$B,$B29,'FDNY Data'!$E:$E)</f>
        <v>0</v>
      </c>
      <c r="M29" s="24" t="str">
        <f t="shared" si="4"/>
        <v/>
      </c>
      <c r="N29" s="23">
        <f>SUMIF('Parks Data'!$B:$B,$B29,'Parks Data'!$E:$E)</f>
        <v>4</v>
      </c>
      <c r="O29" s="24">
        <f t="shared" si="5"/>
        <v>7.5471698113207544E-2</v>
      </c>
      <c r="P29" s="23">
        <f>SUMIF('DHS Data'!$B:$B,$B29,'DHS Data'!$E:$E)</f>
        <v>31</v>
      </c>
      <c r="Q29" s="24">
        <f t="shared" si="6"/>
        <v>0.58490566037735847</v>
      </c>
    </row>
    <row r="30" spans="2:17" s="20" customFormat="1" ht="16.5" x14ac:dyDescent="0.3">
      <c r="B30" s="34" t="s">
        <v>44</v>
      </c>
      <c r="C30" s="21" t="s">
        <v>54</v>
      </c>
      <c r="D30" s="21" t="s">
        <v>4</v>
      </c>
      <c r="E30" s="22">
        <f t="shared" si="0"/>
        <v>1</v>
      </c>
      <c r="F30" s="58">
        <f>SUMIF('TLC Data'!$B:$B,$B30,'TLC Data'!$E:$E)</f>
        <v>1</v>
      </c>
      <c r="G30" s="24">
        <f t="shared" si="1"/>
        <v>1</v>
      </c>
      <c r="H30" s="23">
        <f>SUMIF('Sheriff Data'!$B:$B,$B30,'Sheriff Data'!$E:$E)</f>
        <v>0</v>
      </c>
      <c r="I30" s="24" t="str">
        <f t="shared" si="2"/>
        <v/>
      </c>
      <c r="J30" s="23">
        <f>SUMIF('HRA Data'!$B:$B,$B30,'HRA Data'!$E:$E)</f>
        <v>0</v>
      </c>
      <c r="K30" s="24" t="str">
        <f t="shared" si="3"/>
        <v/>
      </c>
      <c r="L30" s="23">
        <f>SUMIF('FDNY Data'!$B:$B,$B30,'FDNY Data'!$E:$E)</f>
        <v>0</v>
      </c>
      <c r="M30" s="24" t="str">
        <f t="shared" si="4"/>
        <v/>
      </c>
      <c r="N30" s="23">
        <f>SUMIF('Parks Data'!$B:$B,$B30,'Parks Data'!$E:$E)</f>
        <v>0</v>
      </c>
      <c r="O30" s="24" t="str">
        <f t="shared" si="5"/>
        <v/>
      </c>
      <c r="P30" s="23">
        <f>SUMIF('DHS Data'!$B:$B,$B30,'DHS Data'!$E:$E)</f>
        <v>0</v>
      </c>
      <c r="Q30" s="24" t="str">
        <f t="shared" si="6"/>
        <v/>
      </c>
    </row>
    <row r="31" spans="2:17" s="20" customFormat="1" ht="16.5" x14ac:dyDescent="0.3">
      <c r="B31" s="34" t="s">
        <v>45</v>
      </c>
      <c r="C31" s="21" t="s">
        <v>55</v>
      </c>
      <c r="D31" s="21" t="s">
        <v>4</v>
      </c>
      <c r="E31" s="22">
        <f t="shared" si="0"/>
        <v>1</v>
      </c>
      <c r="F31" s="58">
        <f>SUMIF('TLC Data'!$B:$B,$B31,'TLC Data'!$E:$E)</f>
        <v>1</v>
      </c>
      <c r="G31" s="24">
        <f t="shared" si="1"/>
        <v>1</v>
      </c>
      <c r="H31" s="23">
        <f>SUMIF('Sheriff Data'!$B:$B,$B31,'Sheriff Data'!$E:$E)</f>
        <v>0</v>
      </c>
      <c r="I31" s="24" t="str">
        <f t="shared" si="2"/>
        <v/>
      </c>
      <c r="J31" s="23">
        <f>SUMIF('HRA Data'!$B:$B,$B31,'HRA Data'!$E:$E)</f>
        <v>0</v>
      </c>
      <c r="K31" s="24" t="str">
        <f t="shared" si="3"/>
        <v/>
      </c>
      <c r="L31" s="23">
        <f>SUMIF('FDNY Data'!$B:$B,$B31,'FDNY Data'!$E:$E)</f>
        <v>0</v>
      </c>
      <c r="M31" s="24" t="str">
        <f t="shared" si="4"/>
        <v/>
      </c>
      <c r="N31" s="23">
        <f>SUMIF('Parks Data'!$B:$B,$B31,'Parks Data'!$E:$E)</f>
        <v>0</v>
      </c>
      <c r="O31" s="24" t="str">
        <f t="shared" si="5"/>
        <v/>
      </c>
      <c r="P31" s="23">
        <f>SUMIF('DHS Data'!$B:$B,$B31,'DHS Data'!$E:$E)</f>
        <v>0</v>
      </c>
      <c r="Q31" s="24" t="str">
        <f t="shared" si="6"/>
        <v/>
      </c>
    </row>
    <row r="32" spans="2:17" s="20" customFormat="1" ht="16.5" x14ac:dyDescent="0.3">
      <c r="B32" s="59" t="s">
        <v>72</v>
      </c>
      <c r="C32" s="29" t="s">
        <v>69</v>
      </c>
      <c r="D32" s="29" t="s">
        <v>4</v>
      </c>
      <c r="E32" s="22">
        <f t="shared" si="0"/>
        <v>16</v>
      </c>
      <c r="F32" s="58">
        <f>SUMIF('TLC Data'!$B:$B,$B32,'TLC Data'!$E:$E)</f>
        <v>0</v>
      </c>
      <c r="G32" s="24" t="str">
        <f t="shared" si="1"/>
        <v/>
      </c>
      <c r="H32" s="23">
        <f>SUMIF('Sheriff Data'!$B:$B,$B32,'Sheriff Data'!$E:$E)</f>
        <v>0</v>
      </c>
      <c r="I32" s="24" t="str">
        <f t="shared" si="2"/>
        <v/>
      </c>
      <c r="J32" s="23">
        <f>SUMIF('HRA Data'!$B:$B,$B32,'HRA Data'!$E:$E)</f>
        <v>16</v>
      </c>
      <c r="K32" s="24">
        <f t="shared" si="3"/>
        <v>1</v>
      </c>
      <c r="L32" s="23">
        <f>SUMIF('FDNY Data'!$B:$B,$B32,'FDNY Data'!$E:$E)</f>
        <v>0</v>
      </c>
      <c r="M32" s="24" t="str">
        <f t="shared" si="4"/>
        <v/>
      </c>
      <c r="N32" s="23">
        <f>SUMIF('Parks Data'!$B:$B,$B32,'Parks Data'!$E:$E)</f>
        <v>0</v>
      </c>
      <c r="O32" s="24" t="str">
        <f t="shared" si="5"/>
        <v/>
      </c>
      <c r="P32" s="23">
        <f>SUMIF('DHS Data'!$B:$B,$B32,'DHS Data'!$E:$E)</f>
        <v>0</v>
      </c>
      <c r="Q32" s="24" t="str">
        <f t="shared" si="6"/>
        <v/>
      </c>
    </row>
    <row r="33" spans="2:17" s="20" customFormat="1" ht="16.5" x14ac:dyDescent="0.3">
      <c r="B33" s="53" t="s">
        <v>64</v>
      </c>
      <c r="C33" s="21" t="s">
        <v>69</v>
      </c>
      <c r="D33" s="21" t="s">
        <v>4</v>
      </c>
      <c r="E33" s="22">
        <f t="shared" si="0"/>
        <v>25</v>
      </c>
      <c r="F33" s="58">
        <f>SUMIF('TLC Data'!$B:$B,$B33,'TLC Data'!$E:$E)</f>
        <v>0</v>
      </c>
      <c r="G33" s="24" t="str">
        <f t="shared" si="1"/>
        <v/>
      </c>
      <c r="H33" s="23">
        <f>SUMIF('Sheriff Data'!$B:$B,$B33,'Sheriff Data'!$E:$E)</f>
        <v>0</v>
      </c>
      <c r="I33" s="24" t="str">
        <f t="shared" si="2"/>
        <v/>
      </c>
      <c r="J33" s="23">
        <f>SUMIF('HRA Data'!$B:$B,$B33,'HRA Data'!$E:$E)</f>
        <v>0</v>
      </c>
      <c r="K33" s="24" t="str">
        <f t="shared" si="3"/>
        <v/>
      </c>
      <c r="L33" s="23">
        <f>SUMIF('FDNY Data'!$B:$B,$B33,'FDNY Data'!$E:$E)</f>
        <v>0</v>
      </c>
      <c r="M33" s="24" t="str">
        <f t="shared" si="4"/>
        <v/>
      </c>
      <c r="N33" s="23">
        <f>SUMIF('Parks Data'!$B:$B,$B33,'Parks Data'!$E:$E)</f>
        <v>0</v>
      </c>
      <c r="O33" s="24" t="str">
        <f t="shared" si="5"/>
        <v/>
      </c>
      <c r="P33" s="23">
        <f>SUMIF('DHS Data'!$B:$B,$B33,'DHS Data'!$E:$E)</f>
        <v>25</v>
      </c>
      <c r="Q33" s="24">
        <f t="shared" si="6"/>
        <v>1</v>
      </c>
    </row>
    <row r="34" spans="2:17" s="20" customFormat="1" ht="16.5" x14ac:dyDescent="0.3">
      <c r="B34" s="45" t="s">
        <v>76</v>
      </c>
      <c r="C34" s="29" t="s">
        <v>105</v>
      </c>
      <c r="D34" s="29" t="s">
        <v>3</v>
      </c>
      <c r="E34" s="22">
        <f t="shared" si="0"/>
        <v>1</v>
      </c>
      <c r="F34" s="58">
        <f>SUMIF('TLC Data'!$B:$B,$B34,'TLC Data'!$E:$E)</f>
        <v>0</v>
      </c>
      <c r="G34" s="24" t="str">
        <f t="shared" si="1"/>
        <v/>
      </c>
      <c r="H34" s="23">
        <f>SUMIF('Sheriff Data'!$B:$B,$B34,'Sheriff Data'!$E:$E)</f>
        <v>0</v>
      </c>
      <c r="I34" s="24" t="str">
        <f t="shared" si="2"/>
        <v/>
      </c>
      <c r="J34" s="23">
        <f>SUMIF('HRA Data'!$B:$B,$B34,'HRA Data'!$E:$E)</f>
        <v>0</v>
      </c>
      <c r="K34" s="24" t="str">
        <f t="shared" si="3"/>
        <v/>
      </c>
      <c r="L34" s="23">
        <f>SUMIF('FDNY Data'!$B:$B,$B34,'FDNY Data'!$E:$E)</f>
        <v>0</v>
      </c>
      <c r="M34" s="24" t="str">
        <f t="shared" si="4"/>
        <v/>
      </c>
      <c r="N34" s="23">
        <f>SUMIF('Parks Data'!$B:$B,$B34,'Parks Data'!$E:$E)</f>
        <v>1</v>
      </c>
      <c r="O34" s="24">
        <f t="shared" si="5"/>
        <v>1</v>
      </c>
      <c r="P34" s="23">
        <f>SUMIF('DHS Data'!$B:$B,$B34,'DHS Data'!$E:$E)</f>
        <v>0</v>
      </c>
      <c r="Q34" s="24" t="str">
        <f t="shared" si="6"/>
        <v/>
      </c>
    </row>
    <row r="35" spans="2:17" s="20" customFormat="1" ht="16.5" x14ac:dyDescent="0.3">
      <c r="B35" s="53" t="s">
        <v>65</v>
      </c>
      <c r="C35" s="21" t="s">
        <v>70</v>
      </c>
      <c r="D35" s="21" t="s">
        <v>4</v>
      </c>
      <c r="E35" s="22">
        <f t="shared" si="0"/>
        <v>1</v>
      </c>
      <c r="F35" s="58">
        <f>SUMIF('TLC Data'!$B:$B,$B35,'TLC Data'!$E:$E)</f>
        <v>0</v>
      </c>
      <c r="G35" s="24" t="str">
        <f t="shared" si="1"/>
        <v/>
      </c>
      <c r="H35" s="23">
        <f>SUMIF('Sheriff Data'!$B:$B,$B35,'Sheriff Data'!$E:$E)</f>
        <v>0</v>
      </c>
      <c r="I35" s="24" t="str">
        <f t="shared" si="2"/>
        <v/>
      </c>
      <c r="J35" s="23">
        <f>SUMIF('HRA Data'!$B:$B,$B35,'HRA Data'!$E:$E)</f>
        <v>0</v>
      </c>
      <c r="K35" s="24" t="str">
        <f t="shared" si="3"/>
        <v/>
      </c>
      <c r="L35" s="23">
        <f>SUMIF('FDNY Data'!$B:$B,$B35,'FDNY Data'!$E:$E)</f>
        <v>0</v>
      </c>
      <c r="M35" s="24" t="str">
        <f t="shared" si="4"/>
        <v/>
      </c>
      <c r="N35" s="23">
        <f>SUMIF('Parks Data'!$B:$B,$B35,'Parks Data'!$E:$E)</f>
        <v>0</v>
      </c>
      <c r="O35" s="24" t="str">
        <f t="shared" si="5"/>
        <v/>
      </c>
      <c r="P35" s="23">
        <f>SUMIF('DHS Data'!$B:$B,$B35,'DHS Data'!$E:$E)</f>
        <v>1</v>
      </c>
      <c r="Q35" s="24">
        <f t="shared" si="6"/>
        <v>1</v>
      </c>
    </row>
    <row r="36" spans="2:17" s="20" customFormat="1" ht="16.5" x14ac:dyDescent="0.3">
      <c r="B36" s="21" t="s">
        <v>75</v>
      </c>
      <c r="C36" s="21" t="s">
        <v>87</v>
      </c>
      <c r="D36" s="29" t="s">
        <v>4</v>
      </c>
      <c r="E36" s="22">
        <f t="shared" si="0"/>
        <v>2</v>
      </c>
      <c r="F36" s="58">
        <f>SUMIF('TLC Data'!$B:$B,$B36,'TLC Data'!$E:$E)</f>
        <v>0</v>
      </c>
      <c r="G36" s="24" t="str">
        <f t="shared" si="1"/>
        <v/>
      </c>
      <c r="H36" s="23">
        <f>SUMIF('Sheriff Data'!$B:$B,$B36,'Sheriff Data'!$E:$E)</f>
        <v>2</v>
      </c>
      <c r="I36" s="24">
        <f t="shared" si="2"/>
        <v>1</v>
      </c>
      <c r="J36" s="23">
        <f>SUMIF('HRA Data'!$B:$B,$B36,'HRA Data'!$E:$E)</f>
        <v>0</v>
      </c>
      <c r="K36" s="24" t="str">
        <f t="shared" si="3"/>
        <v/>
      </c>
      <c r="L36" s="23">
        <f>SUMIF('FDNY Data'!$B:$B,$B36,'FDNY Data'!$E:$E)</f>
        <v>0</v>
      </c>
      <c r="M36" s="24" t="str">
        <f t="shared" si="4"/>
        <v/>
      </c>
      <c r="N36" s="23">
        <f>SUMIF('Parks Data'!$B:$B,$B36,'Parks Data'!$E:$E)</f>
        <v>0</v>
      </c>
      <c r="O36" s="24" t="str">
        <f t="shared" si="5"/>
        <v/>
      </c>
      <c r="P36" s="23">
        <f>SUMIF('DHS Data'!$B:$B,$B36,'DHS Data'!$E:$E)</f>
        <v>0</v>
      </c>
      <c r="Q36" s="24" t="str">
        <f t="shared" si="6"/>
        <v/>
      </c>
    </row>
    <row r="37" spans="2:17" s="20" customFormat="1" ht="16.5" x14ac:dyDescent="0.3">
      <c r="B37" s="31" t="s">
        <v>35</v>
      </c>
      <c r="C37" s="21" t="s">
        <v>36</v>
      </c>
      <c r="D37" s="21" t="s">
        <v>3</v>
      </c>
      <c r="E37" s="22">
        <f t="shared" si="0"/>
        <v>9</v>
      </c>
      <c r="F37" s="58">
        <f>SUMIF('TLC Data'!$B:$B,$B37,'TLC Data'!$E:$E)</f>
        <v>1</v>
      </c>
      <c r="G37" s="24">
        <f t="shared" si="1"/>
        <v>0.1111111111111111</v>
      </c>
      <c r="H37" s="23">
        <f>SUMIF('Sheriff Data'!$B:$B,$B37,'Sheriff Data'!$E:$E)</f>
        <v>8</v>
      </c>
      <c r="I37" s="24">
        <f t="shared" si="2"/>
        <v>0.88888888888888884</v>
      </c>
      <c r="J37" s="23">
        <f>SUMIF('HRA Data'!$B:$B,$B37,'HRA Data'!$E:$E)</f>
        <v>0</v>
      </c>
      <c r="K37" s="24" t="str">
        <f t="shared" si="3"/>
        <v/>
      </c>
      <c r="L37" s="23">
        <f>SUMIF('FDNY Data'!$B:$B,$B37,'FDNY Data'!$E:$E)</f>
        <v>0</v>
      </c>
      <c r="M37" s="24" t="str">
        <f t="shared" si="4"/>
        <v/>
      </c>
      <c r="N37" s="23">
        <f>SUMIF('Parks Data'!$B:$B,$B37,'Parks Data'!$E:$E)</f>
        <v>0</v>
      </c>
      <c r="O37" s="24" t="str">
        <f t="shared" si="5"/>
        <v/>
      </c>
      <c r="P37" s="23">
        <f>SUMIF('DHS Data'!$B:$B,$B37,'DHS Data'!$E:$E)</f>
        <v>0</v>
      </c>
      <c r="Q37" s="24" t="str">
        <f t="shared" si="6"/>
        <v/>
      </c>
    </row>
    <row r="38" spans="2:17" s="20" customFormat="1" ht="16.5" x14ac:dyDescent="0.3">
      <c r="B38" s="34" t="s">
        <v>40</v>
      </c>
      <c r="C38" s="29" t="s">
        <v>50</v>
      </c>
      <c r="D38" s="29" t="s">
        <v>4</v>
      </c>
      <c r="E38" s="22">
        <f t="shared" si="0"/>
        <v>1</v>
      </c>
      <c r="F38" s="58">
        <f>SUMIF('TLC Data'!$B:$B,$B38,'TLC Data'!$E:$E)</f>
        <v>1</v>
      </c>
      <c r="G38" s="24">
        <f t="shared" si="1"/>
        <v>1</v>
      </c>
      <c r="H38" s="23">
        <f>SUMIF('Sheriff Data'!$B:$B,$B38,'Sheriff Data'!$E:$E)</f>
        <v>0</v>
      </c>
      <c r="I38" s="24" t="str">
        <f t="shared" si="2"/>
        <v/>
      </c>
      <c r="J38" s="23">
        <f>SUMIF('HRA Data'!$B:$B,$B38,'HRA Data'!$E:$E)</f>
        <v>0</v>
      </c>
      <c r="K38" s="24" t="str">
        <f t="shared" si="3"/>
        <v/>
      </c>
      <c r="L38" s="23">
        <f>SUMIF('FDNY Data'!$B:$B,$B38,'FDNY Data'!$E:$E)</f>
        <v>0</v>
      </c>
      <c r="M38" s="24" t="str">
        <f t="shared" si="4"/>
        <v/>
      </c>
      <c r="N38" s="23">
        <f>SUMIF('Parks Data'!$B:$B,$B38,'Parks Data'!$E:$E)</f>
        <v>0</v>
      </c>
      <c r="O38" s="24" t="str">
        <f t="shared" si="5"/>
        <v/>
      </c>
      <c r="P38" s="23">
        <f>SUMIF('DHS Data'!$B:$B,$B38,'DHS Data'!$E:$E)</f>
        <v>0</v>
      </c>
      <c r="Q38" s="24" t="str">
        <f t="shared" si="6"/>
        <v/>
      </c>
    </row>
    <row r="39" spans="2:17" s="20" customFormat="1" ht="16.5" x14ac:dyDescent="0.3">
      <c r="B39" s="31" t="s">
        <v>74</v>
      </c>
      <c r="C39" s="21" t="s">
        <v>86</v>
      </c>
      <c r="D39" s="29" t="s">
        <v>4</v>
      </c>
      <c r="E39" s="22">
        <f t="shared" si="0"/>
        <v>4</v>
      </c>
      <c r="F39" s="58">
        <f>SUMIF('TLC Data'!$B:$B,$B39,'TLC Data'!$E:$E)</f>
        <v>0</v>
      </c>
      <c r="G39" s="24" t="str">
        <f t="shared" si="1"/>
        <v/>
      </c>
      <c r="H39" s="23">
        <f>SUMIF('Sheriff Data'!$B:$B,$B39,'Sheriff Data'!$E:$E)</f>
        <v>4</v>
      </c>
      <c r="I39" s="24">
        <f t="shared" si="2"/>
        <v>1</v>
      </c>
      <c r="J39" s="23">
        <f>SUMIF('HRA Data'!$B:$B,$B39,'HRA Data'!$E:$E)</f>
        <v>0</v>
      </c>
      <c r="K39" s="24" t="str">
        <f t="shared" si="3"/>
        <v/>
      </c>
      <c r="L39" s="23">
        <f>SUMIF('FDNY Data'!$B:$B,$B39,'FDNY Data'!$E:$E)</f>
        <v>0</v>
      </c>
      <c r="M39" s="24" t="str">
        <f t="shared" si="4"/>
        <v/>
      </c>
      <c r="N39" s="23">
        <f>SUMIF('Parks Data'!$B:$B,$B39,'Parks Data'!$E:$E)</f>
        <v>0</v>
      </c>
      <c r="O39" s="24" t="str">
        <f t="shared" si="5"/>
        <v/>
      </c>
      <c r="P39" s="23">
        <f>SUMIF('DHS Data'!$B:$B,$B39,'DHS Data'!$E:$E)</f>
        <v>0</v>
      </c>
      <c r="Q39" s="24" t="str">
        <f t="shared" si="6"/>
        <v/>
      </c>
    </row>
    <row r="40" spans="2:17" s="20" customFormat="1" ht="16.5" x14ac:dyDescent="0.3">
      <c r="B40" s="31" t="s">
        <v>73</v>
      </c>
      <c r="C40" s="21" t="s">
        <v>85</v>
      </c>
      <c r="D40" s="21" t="s">
        <v>4</v>
      </c>
      <c r="E40" s="22">
        <f t="shared" ref="E40:E42" si="7">IF(SUM(F40,H40,J40,L40,N40,P40)=0,"",SUM(F40,H40,J40,L40,N40,P40))</f>
        <v>3</v>
      </c>
      <c r="F40" s="58">
        <f>SUMIF('TLC Data'!$B:$B,$B40,'TLC Data'!$E:$E)</f>
        <v>0</v>
      </c>
      <c r="G40" s="24" t="str">
        <f t="shared" si="1"/>
        <v/>
      </c>
      <c r="H40" s="23">
        <f>SUMIF('Sheriff Data'!$B:$B,$B40,'Sheriff Data'!$E:$E)</f>
        <v>3</v>
      </c>
      <c r="I40" s="24">
        <f t="shared" si="2"/>
        <v>1</v>
      </c>
      <c r="J40" s="23">
        <f>SUMIF('HRA Data'!$B:$B,$B40,'HRA Data'!$E:$E)</f>
        <v>0</v>
      </c>
      <c r="K40" s="24" t="str">
        <f t="shared" si="3"/>
        <v/>
      </c>
      <c r="L40" s="23">
        <f>SUMIF('FDNY Data'!$B:$B,$B40,'FDNY Data'!$E:$E)</f>
        <v>0</v>
      </c>
      <c r="M40" s="24" t="str">
        <f t="shared" si="4"/>
        <v/>
      </c>
      <c r="N40" s="23">
        <f>SUMIF('Parks Data'!$B:$B,$B40,'Parks Data'!$E:$E)</f>
        <v>0</v>
      </c>
      <c r="O40" s="24" t="str">
        <f t="shared" si="5"/>
        <v/>
      </c>
      <c r="P40" s="23">
        <f>SUMIF('DHS Data'!$B:$B,$B40,'DHS Data'!$E:$E)</f>
        <v>0</v>
      </c>
      <c r="Q40" s="24" t="str">
        <f t="shared" si="6"/>
        <v/>
      </c>
    </row>
    <row r="41" spans="2:17" s="20" customFormat="1" ht="16.5" x14ac:dyDescent="0.3">
      <c r="B41" s="32" t="s">
        <v>37</v>
      </c>
      <c r="C41" s="21" t="s">
        <v>108</v>
      </c>
      <c r="D41" s="21" t="s">
        <v>3</v>
      </c>
      <c r="E41" s="22">
        <f t="shared" si="7"/>
        <v>123</v>
      </c>
      <c r="F41" s="58">
        <f>SUMIF('TLC Data'!$B:$B,$B41,'TLC Data'!$E:$E)</f>
        <v>107</v>
      </c>
      <c r="G41" s="24">
        <f t="shared" si="1"/>
        <v>0.86991869918699183</v>
      </c>
      <c r="H41" s="23">
        <f>SUMIF('Sheriff Data'!$B:$B,$B41,'Sheriff Data'!$E:$E)</f>
        <v>16</v>
      </c>
      <c r="I41" s="24">
        <f t="shared" si="2"/>
        <v>0.13008130081300814</v>
      </c>
      <c r="J41" s="23">
        <f>SUMIF('HRA Data'!$B:$B,$B41,'HRA Data'!$E:$E)</f>
        <v>0</v>
      </c>
      <c r="K41" s="24" t="str">
        <f t="shared" si="3"/>
        <v/>
      </c>
      <c r="L41" s="23">
        <f>SUMIF('FDNY Data'!$B:$B,$B41,'FDNY Data'!$E:$E)</f>
        <v>0</v>
      </c>
      <c r="M41" s="24" t="str">
        <f t="shared" si="4"/>
        <v/>
      </c>
      <c r="N41" s="23">
        <f>SUMIF('Parks Data'!$B:$B,$B41,'Parks Data'!$E:$E)</f>
        <v>0</v>
      </c>
      <c r="O41" s="24" t="str">
        <f t="shared" si="5"/>
        <v/>
      </c>
      <c r="P41" s="23">
        <f>SUMIF('DHS Data'!$B:$B,$B41,'DHS Data'!$E:$E)</f>
        <v>0</v>
      </c>
      <c r="Q41" s="24" t="str">
        <f t="shared" si="6"/>
        <v/>
      </c>
    </row>
    <row r="42" spans="2:17" s="20" customFormat="1" ht="16.5" x14ac:dyDescent="0.3">
      <c r="B42" s="21" t="s">
        <v>34</v>
      </c>
      <c r="C42" s="21" t="s">
        <v>84</v>
      </c>
      <c r="D42" s="21" t="s">
        <v>3</v>
      </c>
      <c r="E42" s="22">
        <f t="shared" si="7"/>
        <v>55</v>
      </c>
      <c r="F42" s="58">
        <f>SUMIF('TLC Data'!$B:$B,$B42,'TLC Data'!$E:$E)</f>
        <v>50</v>
      </c>
      <c r="G42" s="24">
        <f t="shared" si="1"/>
        <v>0.90909090909090906</v>
      </c>
      <c r="H42" s="23">
        <f>SUMIF('Sheriff Data'!$B:$B,$B42,'Sheriff Data'!$E:$E)</f>
        <v>5</v>
      </c>
      <c r="I42" s="24">
        <f t="shared" si="2"/>
        <v>9.0909090909090912E-2</v>
      </c>
      <c r="J42" s="23">
        <f>SUMIF('HRA Data'!$B:$B,$B42,'HRA Data'!$E:$E)</f>
        <v>0</v>
      </c>
      <c r="K42" s="24" t="str">
        <f t="shared" si="3"/>
        <v/>
      </c>
      <c r="L42" s="23">
        <f>SUMIF('FDNY Data'!$B:$B,$B42,'FDNY Data'!$E:$E)</f>
        <v>0</v>
      </c>
      <c r="M42" s="24" t="str">
        <f t="shared" si="4"/>
        <v/>
      </c>
      <c r="N42" s="23">
        <f>SUMIF('Parks Data'!$B:$B,$B42,'Parks Data'!$E:$E)</f>
        <v>0</v>
      </c>
      <c r="O42" s="24" t="str">
        <f t="shared" si="5"/>
        <v/>
      </c>
      <c r="P42" s="23">
        <f>SUMIF('DHS Data'!$B:$B,$B42,'DHS Data'!$E:$E)</f>
        <v>0</v>
      </c>
      <c r="Q42" s="24" t="str">
        <f t="shared" si="6"/>
        <v/>
      </c>
    </row>
    <row r="43" spans="2:17" s="20" customFormat="1" ht="16.5" x14ac:dyDescent="0.3">
      <c r="B43" s="25" t="s">
        <v>0</v>
      </c>
      <c r="C43" s="25"/>
      <c r="D43" s="25"/>
      <c r="E43" s="26">
        <f>SUM(F43,H43,J43,L43,N43,P43)</f>
        <v>462</v>
      </c>
      <c r="F43" s="26">
        <f>SUM(F8:F42)</f>
        <v>180</v>
      </c>
      <c r="G43" s="27">
        <f>IFERROR(F43/F43,"-")</f>
        <v>1</v>
      </c>
      <c r="H43" s="26">
        <f>SUM(H8:H42)</f>
        <v>91</v>
      </c>
      <c r="I43" s="27">
        <f>IFERROR(H43/H43,"-")</f>
        <v>1</v>
      </c>
      <c r="J43" s="26">
        <f>SUM(J8:J42)</f>
        <v>40</v>
      </c>
      <c r="K43" s="27">
        <f>IFERROR(J43/J43,"-")</f>
        <v>1</v>
      </c>
      <c r="L43" s="26">
        <f>SUM(L8:L42)</f>
        <v>75</v>
      </c>
      <c r="M43" s="27">
        <f>IFERROR(L43/L43,"-")</f>
        <v>1</v>
      </c>
      <c r="N43" s="26">
        <f>SUM(N8:N42)</f>
        <v>16</v>
      </c>
      <c r="O43" s="27">
        <f>IFERROR(N43/N43,"-")</f>
        <v>1</v>
      </c>
      <c r="P43" s="26">
        <f>SUM(P8:P42)</f>
        <v>60</v>
      </c>
      <c r="Q43" s="27">
        <f>IFERROR(P43/P43,"-")</f>
        <v>1</v>
      </c>
    </row>
  </sheetData>
  <mergeCells count="4">
    <mergeCell ref="F6:Q6"/>
    <mergeCell ref="E6:E7"/>
    <mergeCell ref="B3:C3"/>
    <mergeCell ref="B4:C4"/>
  </mergeCells>
  <conditionalFormatting sqref="B8:B42">
    <cfRule type="duplicateValues" dxfId="158" priority="2"/>
  </conditionalFormatting>
  <conditionalFormatting sqref="B34 B8:B19 B22:B28 B41:B42">
    <cfRule type="duplicateValues" dxfId="157" priority="1"/>
  </conditionalFormatting>
  <pageMargins left="0.7" right="0.7" top="0.75" bottom="0.75" header="0.3" footer="0.3"/>
  <pageSetup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Q43"/>
  <sheetViews>
    <sheetView topLeftCell="B1" zoomScale="60" zoomScaleNormal="60" workbookViewId="0">
      <selection activeCell="F49" sqref="F49"/>
    </sheetView>
  </sheetViews>
  <sheetFormatPr defaultRowHeight="15" x14ac:dyDescent="0.25"/>
  <cols>
    <col min="2" max="2" width="71.42578125" customWidth="1"/>
    <col min="3" max="3" width="104.5703125" customWidth="1"/>
    <col min="4" max="4" width="25.28515625" bestFit="1" customWidth="1"/>
    <col min="5" max="5" width="20.7109375" customWidth="1"/>
    <col min="6" max="6" width="30.7109375" customWidth="1"/>
    <col min="7" max="7" width="24" customWidth="1"/>
    <col min="8" max="8" width="18.7109375" customWidth="1"/>
    <col min="9" max="9" width="22.85546875" customWidth="1"/>
    <col min="10" max="10" width="18.7109375" customWidth="1"/>
    <col min="11" max="11" width="23.28515625" customWidth="1"/>
    <col min="12" max="12" width="18.7109375" customWidth="1"/>
    <col min="13" max="13" width="22.85546875" customWidth="1"/>
    <col min="14" max="14" width="18.7109375" customWidth="1"/>
    <col min="15" max="15" width="25.7109375" customWidth="1"/>
    <col min="16" max="16" width="18.7109375" customWidth="1"/>
    <col min="17" max="17" width="24" customWidth="1"/>
    <col min="20" max="20" width="6.28515625" customWidth="1"/>
  </cols>
  <sheetData>
    <row r="3" spans="2:17" ht="27" x14ac:dyDescent="0.45">
      <c r="B3" s="18" t="s">
        <v>97</v>
      </c>
      <c r="C3" s="18"/>
      <c r="D3" s="18"/>
      <c r="E3" s="18"/>
      <c r="F3" s="18"/>
      <c r="G3" s="18"/>
      <c r="H3" s="18"/>
      <c r="I3" s="18"/>
      <c r="J3" s="18"/>
      <c r="K3" s="18"/>
      <c r="L3" s="18"/>
      <c r="M3" s="18"/>
      <c r="N3" s="18"/>
      <c r="O3" s="18"/>
      <c r="P3" s="18"/>
      <c r="Q3" s="18"/>
    </row>
    <row r="4" spans="2:17" ht="19.5" customHeight="1" x14ac:dyDescent="0.3">
      <c r="B4" s="111" t="s">
        <v>12</v>
      </c>
      <c r="C4" s="111"/>
      <c r="D4" s="19"/>
      <c r="E4" s="19"/>
      <c r="F4" s="19"/>
      <c r="G4" s="19"/>
      <c r="H4" s="19"/>
      <c r="I4" s="19"/>
      <c r="J4" s="19"/>
      <c r="K4" s="19"/>
      <c r="L4" s="19"/>
      <c r="M4" s="19"/>
      <c r="N4" s="19"/>
      <c r="O4" s="19"/>
      <c r="P4" s="1"/>
    </row>
    <row r="6" spans="2:17" s="20" customFormat="1" ht="16.5" customHeight="1" x14ac:dyDescent="0.3">
      <c r="B6" s="46" t="s">
        <v>14</v>
      </c>
      <c r="C6" s="52"/>
      <c r="D6" s="48"/>
      <c r="E6" s="118" t="s">
        <v>18</v>
      </c>
      <c r="F6" s="115" t="s">
        <v>24</v>
      </c>
      <c r="G6" s="116"/>
      <c r="H6" s="116"/>
      <c r="I6" s="116"/>
      <c r="J6" s="116"/>
      <c r="K6" s="116"/>
      <c r="L6" s="116"/>
      <c r="M6" s="116"/>
      <c r="N6" s="116"/>
      <c r="O6" s="116"/>
      <c r="P6" s="116"/>
      <c r="Q6" s="117"/>
    </row>
    <row r="7" spans="2:17" s="20" customFormat="1" ht="17.25" thickBot="1" x14ac:dyDescent="0.35">
      <c r="B7" s="49" t="s">
        <v>7</v>
      </c>
      <c r="C7" s="49" t="s">
        <v>8</v>
      </c>
      <c r="D7" s="50" t="s">
        <v>9</v>
      </c>
      <c r="E7" s="119"/>
      <c r="F7" s="51" t="s">
        <v>5</v>
      </c>
      <c r="G7" s="51" t="s">
        <v>25</v>
      </c>
      <c r="H7" s="51" t="s">
        <v>23</v>
      </c>
      <c r="I7" s="51" t="s">
        <v>25</v>
      </c>
      <c r="J7" s="51" t="s">
        <v>26</v>
      </c>
      <c r="K7" s="51" t="s">
        <v>25</v>
      </c>
      <c r="L7" s="51" t="s">
        <v>6</v>
      </c>
      <c r="M7" s="51" t="s">
        <v>25</v>
      </c>
      <c r="N7" s="51" t="s">
        <v>27</v>
      </c>
      <c r="O7" s="51" t="s">
        <v>25</v>
      </c>
      <c r="P7" s="51" t="s">
        <v>28</v>
      </c>
      <c r="Q7" s="51" t="s">
        <v>25</v>
      </c>
    </row>
    <row r="8" spans="2:17" s="20" customFormat="1" ht="17.25" thickTop="1" x14ac:dyDescent="0.3">
      <c r="B8" s="34" t="s">
        <v>98</v>
      </c>
      <c r="C8" s="38" t="s">
        <v>102</v>
      </c>
      <c r="D8" s="38" t="s">
        <v>4</v>
      </c>
      <c r="E8" s="22">
        <f t="shared" ref="E8:E42" si="0">IF(SUM(F8,H8,J8,L8,N8,P8)=0,"",SUM(F8,H8,J8,L8,N8,P8))</f>
        <v>6</v>
      </c>
      <c r="F8" s="23">
        <f>SUMIF('TLC Data'!$B:$B,$B8,'TLC Data'!$E:$E)</f>
        <v>0</v>
      </c>
      <c r="G8" s="24" t="str">
        <f t="shared" ref="G8:G42" si="1">IFERROR(IF(F8/F$43=0,"",F8/F$43),"")</f>
        <v/>
      </c>
      <c r="H8" s="23">
        <f>SUMIF('Sheriff Data'!$B:$B,$B8,'Sheriff Data'!$E:$E)</f>
        <v>0</v>
      </c>
      <c r="I8" s="24" t="str">
        <f t="shared" ref="I8:I42" si="2">IFERROR(IF(H8/H$43=0,"",H8/H$43),"")</f>
        <v/>
      </c>
      <c r="J8" s="23">
        <f>SUMIF('HRA Data'!$B:$B,$B7,'HRA Data'!$E:$E)</f>
        <v>0</v>
      </c>
      <c r="K8" s="24" t="str">
        <f t="shared" ref="K8:K42" si="3">IFERROR(IF(J8/J$43=0,"",J8/J$43),"")</f>
        <v/>
      </c>
      <c r="L8" s="23">
        <f>SUMIF('FDNY Data'!$B:$B,$B8,'FDNY Data'!$E:$E)</f>
        <v>0</v>
      </c>
      <c r="M8" s="24" t="str">
        <f t="shared" ref="M8:M42" si="4">IFERROR(IF(L8/L$43=0,"",L8/L$43),"")</f>
        <v/>
      </c>
      <c r="N8" s="23">
        <f>SUMIF('Parks Data'!$B:$B,$B8,'Parks Data'!$E:$E)</f>
        <v>6</v>
      </c>
      <c r="O8" s="24">
        <f t="shared" ref="O8:O42" si="5">IFERROR(IF(N8/N$43=0,"",N8/N$43),"")</f>
        <v>0.375</v>
      </c>
      <c r="P8" s="23">
        <f>SUMIF('DHS Data'!$B:$B,$B8,'DHS Data'!$E:$E)</f>
        <v>0</v>
      </c>
      <c r="Q8" s="24" t="str">
        <f t="shared" ref="Q8:Q42" si="6">IFERROR(IF(P8/P$43=0,"",P8/P$43),"")</f>
        <v/>
      </c>
    </row>
    <row r="9" spans="2:17" s="20" customFormat="1" ht="16.5" x14ac:dyDescent="0.3">
      <c r="B9" s="34" t="s">
        <v>99</v>
      </c>
      <c r="C9" s="38" t="s">
        <v>103</v>
      </c>
      <c r="D9" s="38" t="s">
        <v>4</v>
      </c>
      <c r="E9" s="22">
        <f t="shared" si="0"/>
        <v>1</v>
      </c>
      <c r="F9" s="23">
        <f>SUMIF('TLC Data'!$B:$B,$B9,'TLC Data'!$E:$E)</f>
        <v>0</v>
      </c>
      <c r="G9" s="24" t="str">
        <f t="shared" si="1"/>
        <v/>
      </c>
      <c r="H9" s="23">
        <f>SUMIF('Sheriff Data'!$B:$B,$B9,'Sheriff Data'!$E:$E)</f>
        <v>0</v>
      </c>
      <c r="I9" s="24" t="str">
        <f t="shared" si="2"/>
        <v/>
      </c>
      <c r="J9" s="23">
        <f>SUMIF('HRA Data'!$B:$B,$B8,'HRA Data'!$E:$E)</f>
        <v>0</v>
      </c>
      <c r="K9" s="24" t="str">
        <f t="shared" si="3"/>
        <v/>
      </c>
      <c r="L9" s="23">
        <f>SUMIF('FDNY Data'!$B:$B,$B9,'FDNY Data'!$E:$E)</f>
        <v>0</v>
      </c>
      <c r="M9" s="24" t="str">
        <f t="shared" si="4"/>
        <v/>
      </c>
      <c r="N9" s="23">
        <f>SUMIF('Parks Data'!$B:$B,$B9,'Parks Data'!$E:$E)</f>
        <v>1</v>
      </c>
      <c r="O9" s="24">
        <f t="shared" si="5"/>
        <v>6.25E-2</v>
      </c>
      <c r="P9" s="23">
        <f>SUMIF('DHS Data'!$B:$B,$B9,'DHS Data'!$E:$E)</f>
        <v>0</v>
      </c>
      <c r="Q9" s="24" t="str">
        <f t="shared" si="6"/>
        <v/>
      </c>
    </row>
    <row r="10" spans="2:17" s="20" customFormat="1" ht="16.5" x14ac:dyDescent="0.3">
      <c r="B10" s="34" t="s">
        <v>100</v>
      </c>
      <c r="C10" s="29" t="s">
        <v>104</v>
      </c>
      <c r="D10" s="29" t="s">
        <v>4</v>
      </c>
      <c r="E10" s="22">
        <f t="shared" si="0"/>
        <v>2</v>
      </c>
      <c r="F10" s="23">
        <f>SUMIF('TLC Data'!$B:$B,$B10,'TLC Data'!$E:$E)</f>
        <v>0</v>
      </c>
      <c r="G10" s="24" t="str">
        <f t="shared" si="1"/>
        <v/>
      </c>
      <c r="H10" s="23">
        <f>SUMIF('Sheriff Data'!$B:$B,$B10,'Sheriff Data'!$E:$E)</f>
        <v>0</v>
      </c>
      <c r="I10" s="24" t="str">
        <f t="shared" si="2"/>
        <v/>
      </c>
      <c r="J10" s="23">
        <f>SUMIF('HRA Data'!$B:$B,$B9,'HRA Data'!$E:$E)</f>
        <v>0</v>
      </c>
      <c r="K10" s="24" t="str">
        <f t="shared" si="3"/>
        <v/>
      </c>
      <c r="L10" s="23">
        <f>SUMIF('FDNY Data'!$B:$B,$B10,'FDNY Data'!$E:$E)</f>
        <v>0</v>
      </c>
      <c r="M10" s="24" t="str">
        <f t="shared" si="4"/>
        <v/>
      </c>
      <c r="N10" s="23">
        <f>SUMIF('Parks Data'!$B:$B,$B10,'Parks Data'!$E:$E)</f>
        <v>2</v>
      </c>
      <c r="O10" s="24">
        <f t="shared" si="5"/>
        <v>0.125</v>
      </c>
      <c r="P10" s="23">
        <f>SUMIF('DHS Data'!$B:$B,$B10,'DHS Data'!$E:$E)</f>
        <v>0</v>
      </c>
      <c r="Q10" s="24" t="str">
        <f t="shared" si="6"/>
        <v/>
      </c>
    </row>
    <row r="11" spans="2:17" s="20" customFormat="1" ht="16.5" x14ac:dyDescent="0.3">
      <c r="B11" s="53" t="s">
        <v>66</v>
      </c>
      <c r="C11" s="29" t="s">
        <v>71</v>
      </c>
      <c r="D11" s="29" t="s">
        <v>4</v>
      </c>
      <c r="E11" s="22">
        <f t="shared" si="0"/>
        <v>2</v>
      </c>
      <c r="F11" s="23">
        <f>SUMIF('TLC Data'!$B:$B,$B11,'TLC Data'!$E:$E)</f>
        <v>0</v>
      </c>
      <c r="G11" s="24" t="str">
        <f t="shared" si="1"/>
        <v/>
      </c>
      <c r="H11" s="23">
        <f>SUMIF('Sheriff Data'!$B:$B,$B11,'Sheriff Data'!$E:$E)</f>
        <v>0</v>
      </c>
      <c r="I11" s="24" t="str">
        <f t="shared" si="2"/>
        <v/>
      </c>
      <c r="J11" s="23">
        <f>SUMIF('HRA Data'!$B:$B,$B10,'HRA Data'!$E:$E)</f>
        <v>0</v>
      </c>
      <c r="K11" s="24" t="str">
        <f t="shared" si="3"/>
        <v/>
      </c>
      <c r="L11" s="23">
        <f>SUMIF('FDNY Data'!$B:$B,$B11,'FDNY Data'!$E:$E)</f>
        <v>0</v>
      </c>
      <c r="M11" s="24" t="str">
        <f t="shared" si="4"/>
        <v/>
      </c>
      <c r="N11" s="23">
        <f>SUMIF('Parks Data'!$B:$B,$B11,'Parks Data'!$E:$E)</f>
        <v>0</v>
      </c>
      <c r="O11" s="24" t="str">
        <f t="shared" si="5"/>
        <v/>
      </c>
      <c r="P11" s="23">
        <f>SUMIF('DHS Data'!$B:$B,$B11,'DHS Data'!$E:$E)</f>
        <v>2</v>
      </c>
      <c r="Q11" s="24">
        <f t="shared" si="6"/>
        <v>3.3333333333333333E-2</v>
      </c>
    </row>
    <row r="12" spans="2:17" s="20" customFormat="1" ht="16.5" x14ac:dyDescent="0.3">
      <c r="B12" s="34" t="s">
        <v>101</v>
      </c>
      <c r="C12" s="38" t="s">
        <v>106</v>
      </c>
      <c r="D12" s="38" t="s">
        <v>4</v>
      </c>
      <c r="E12" s="22">
        <f t="shared" si="0"/>
        <v>1</v>
      </c>
      <c r="F12" s="23">
        <f>SUMIF('TLC Data'!$B:$B,$B12,'TLC Data'!$E:$E)</f>
        <v>0</v>
      </c>
      <c r="G12" s="24" t="str">
        <f t="shared" si="1"/>
        <v/>
      </c>
      <c r="H12" s="23">
        <f>SUMIF('Sheriff Data'!$B:$B,$B12,'Sheriff Data'!$E:$E)</f>
        <v>0</v>
      </c>
      <c r="I12" s="24" t="str">
        <f t="shared" si="2"/>
        <v/>
      </c>
      <c r="J12" s="23">
        <f>SUMIF('HRA Data'!$B:$B,$B11,'HRA Data'!$E:$E)</f>
        <v>0</v>
      </c>
      <c r="K12" s="24" t="str">
        <f t="shared" si="3"/>
        <v/>
      </c>
      <c r="L12" s="23">
        <f>SUMIF('FDNY Data'!$B:$B,$B12,'FDNY Data'!$E:$E)</f>
        <v>0</v>
      </c>
      <c r="M12" s="24" t="str">
        <f t="shared" si="4"/>
        <v/>
      </c>
      <c r="N12" s="23">
        <f>SUMIF('Parks Data'!$B:$B,$B12,'Parks Data'!$E:$E)</f>
        <v>1</v>
      </c>
      <c r="O12" s="24">
        <f t="shared" si="5"/>
        <v>6.25E-2</v>
      </c>
      <c r="P12" s="23">
        <f>SUMIF('DHS Data'!$B:$B,$B12,'DHS Data'!$E:$E)</f>
        <v>0</v>
      </c>
      <c r="Q12" s="24" t="str">
        <f t="shared" si="6"/>
        <v/>
      </c>
    </row>
    <row r="13" spans="2:17" s="20" customFormat="1" ht="16.5" x14ac:dyDescent="0.3">
      <c r="B13" s="30" t="s">
        <v>83</v>
      </c>
      <c r="C13" s="21" t="s">
        <v>95</v>
      </c>
      <c r="D13" s="21" t="s">
        <v>4</v>
      </c>
      <c r="E13" s="22">
        <f t="shared" si="0"/>
        <v>1</v>
      </c>
      <c r="F13" s="23">
        <f>SUMIF('TLC Data'!$B:$B,$B13,'TLC Data'!$E:$E)</f>
        <v>0</v>
      </c>
      <c r="G13" s="24" t="str">
        <f t="shared" si="1"/>
        <v/>
      </c>
      <c r="H13" s="23">
        <f>SUMIF('Sheriff Data'!$B:$B,$B13,'Sheriff Data'!$E:$E)</f>
        <v>1</v>
      </c>
      <c r="I13" s="24">
        <f t="shared" si="2"/>
        <v>1.098901098901099E-2</v>
      </c>
      <c r="J13" s="23">
        <f>SUMIF('HRA Data'!$B:$B,$B12,'HRA Data'!$E:$E)</f>
        <v>0</v>
      </c>
      <c r="K13" s="24" t="str">
        <f t="shared" si="3"/>
        <v/>
      </c>
      <c r="L13" s="23">
        <f>SUMIF('FDNY Data'!$B:$B,$B13,'FDNY Data'!$E:$E)</f>
        <v>0</v>
      </c>
      <c r="M13" s="24" t="str">
        <f t="shared" si="4"/>
        <v/>
      </c>
      <c r="N13" s="23">
        <f>SUMIF('Parks Data'!$B:$B,$B13,'Parks Data'!$E:$E)</f>
        <v>0</v>
      </c>
      <c r="O13" s="24" t="str">
        <f t="shared" si="5"/>
        <v/>
      </c>
      <c r="P13" s="23">
        <f>SUMIF('DHS Data'!$B:$B,$B13,'DHS Data'!$E:$E)</f>
        <v>0</v>
      </c>
      <c r="Q13" s="24" t="str">
        <f t="shared" si="6"/>
        <v/>
      </c>
    </row>
    <row r="14" spans="2:17" s="20" customFormat="1" ht="16.5" x14ac:dyDescent="0.3">
      <c r="B14" s="30" t="s">
        <v>82</v>
      </c>
      <c r="C14" s="21" t="s">
        <v>94</v>
      </c>
      <c r="D14" s="21" t="s">
        <v>3</v>
      </c>
      <c r="E14" s="22">
        <f t="shared" si="0"/>
        <v>11</v>
      </c>
      <c r="F14" s="23">
        <f>SUMIF('TLC Data'!$B:$B,$B14,'TLC Data'!$E:$E)</f>
        <v>0</v>
      </c>
      <c r="G14" s="24" t="str">
        <f t="shared" si="1"/>
        <v/>
      </c>
      <c r="H14" s="23">
        <f>SUMIF('Sheriff Data'!$B:$B,$B14,'Sheriff Data'!$E:$E)</f>
        <v>11</v>
      </c>
      <c r="I14" s="24">
        <f t="shared" si="2"/>
        <v>0.12087912087912088</v>
      </c>
      <c r="J14" s="23">
        <f>SUMIF('HRA Data'!$B:$B,$B13,'HRA Data'!$E:$E)</f>
        <v>0</v>
      </c>
      <c r="K14" s="24" t="str">
        <f t="shared" si="3"/>
        <v/>
      </c>
      <c r="L14" s="23">
        <f>SUMIF('FDNY Data'!$B:$B,$B14,'FDNY Data'!$E:$E)</f>
        <v>0</v>
      </c>
      <c r="M14" s="24" t="str">
        <f t="shared" si="4"/>
        <v/>
      </c>
      <c r="N14" s="23">
        <f>SUMIF('Parks Data'!$B:$B,$B14,'Parks Data'!$E:$E)</f>
        <v>0</v>
      </c>
      <c r="O14" s="24" t="str">
        <f t="shared" si="5"/>
        <v/>
      </c>
      <c r="P14" s="23">
        <f>SUMIF('DHS Data'!$B:$B,$B14,'DHS Data'!$E:$E)</f>
        <v>0</v>
      </c>
      <c r="Q14" s="24" t="str">
        <f t="shared" si="6"/>
        <v/>
      </c>
    </row>
    <row r="15" spans="2:17" s="20" customFormat="1" ht="16.5" x14ac:dyDescent="0.3">
      <c r="B15" s="21" t="s">
        <v>81</v>
      </c>
      <c r="C15" s="21" t="s">
        <v>93</v>
      </c>
      <c r="D15" s="21" t="s">
        <v>3</v>
      </c>
      <c r="E15" s="22">
        <f t="shared" si="0"/>
        <v>28</v>
      </c>
      <c r="F15" s="23">
        <f>SUMIF('TLC Data'!$B:$B,$B15,'TLC Data'!$E:$E)</f>
        <v>0</v>
      </c>
      <c r="G15" s="24" t="str">
        <f t="shared" si="1"/>
        <v/>
      </c>
      <c r="H15" s="23">
        <f>SUMIF('Sheriff Data'!$B:$B,$B15,'Sheriff Data'!$E:$E)</f>
        <v>28</v>
      </c>
      <c r="I15" s="24">
        <f t="shared" si="2"/>
        <v>0.30769230769230771</v>
      </c>
      <c r="J15" s="23">
        <f>SUMIF('HRA Data'!$B:$B,$B14,'HRA Data'!$E:$E)</f>
        <v>0</v>
      </c>
      <c r="K15" s="24" t="str">
        <f t="shared" si="3"/>
        <v/>
      </c>
      <c r="L15" s="23">
        <f>SUMIF('FDNY Data'!$B:$B,$B15,'FDNY Data'!$E:$E)</f>
        <v>0</v>
      </c>
      <c r="M15" s="24" t="str">
        <f t="shared" si="4"/>
        <v/>
      </c>
      <c r="N15" s="23">
        <f>SUMIF('Parks Data'!$B:$B,$B15,'Parks Data'!$E:$E)</f>
        <v>0</v>
      </c>
      <c r="O15" s="24" t="str">
        <f t="shared" si="5"/>
        <v/>
      </c>
      <c r="P15" s="23">
        <f>SUMIF('DHS Data'!$B:$B,$B15,'DHS Data'!$E:$E)</f>
        <v>0</v>
      </c>
      <c r="Q15" s="24" t="str">
        <f t="shared" si="6"/>
        <v/>
      </c>
    </row>
    <row r="16" spans="2:17" s="20" customFormat="1" ht="16.5" x14ac:dyDescent="0.3">
      <c r="B16" s="35" t="s">
        <v>58</v>
      </c>
      <c r="C16" s="21" t="s">
        <v>60</v>
      </c>
      <c r="D16" s="21" t="s">
        <v>3</v>
      </c>
      <c r="E16" s="22">
        <f t="shared" si="0"/>
        <v>70</v>
      </c>
      <c r="F16" s="23">
        <f>SUMIF('TLC Data'!$B:$B,$B16,'TLC Data'!$E:$E)</f>
        <v>0</v>
      </c>
      <c r="G16" s="24" t="str">
        <f t="shared" si="1"/>
        <v/>
      </c>
      <c r="H16" s="23">
        <f>SUMIF('Sheriff Data'!$B:$B,$B16,'Sheriff Data'!$E:$E)</f>
        <v>0</v>
      </c>
      <c r="I16" s="24" t="str">
        <f t="shared" si="2"/>
        <v/>
      </c>
      <c r="J16" s="23">
        <f>SUMIF('HRA Data'!$B:$B,$B15,'HRA Data'!$E:$E)</f>
        <v>0</v>
      </c>
      <c r="K16" s="24" t="str">
        <f t="shared" si="3"/>
        <v/>
      </c>
      <c r="L16" s="23">
        <f>SUMIF('FDNY Data'!$B:$B,$B16,'FDNY Data'!$E:$E)</f>
        <v>70</v>
      </c>
      <c r="M16" s="24">
        <f t="shared" si="4"/>
        <v>0.93333333333333335</v>
      </c>
      <c r="N16" s="23">
        <f>SUMIF('Parks Data'!$B:$B,$B16,'Parks Data'!$E:$E)</f>
        <v>0</v>
      </c>
      <c r="O16" s="24" t="str">
        <f t="shared" si="5"/>
        <v/>
      </c>
      <c r="P16" s="23">
        <f>SUMIF('DHS Data'!$B:$B,$B16,'DHS Data'!$E:$E)</f>
        <v>0</v>
      </c>
      <c r="Q16" s="24" t="str">
        <f t="shared" si="6"/>
        <v/>
      </c>
    </row>
    <row r="17" spans="2:17" s="20" customFormat="1" ht="16.5" x14ac:dyDescent="0.3">
      <c r="B17" s="2" t="s">
        <v>59</v>
      </c>
      <c r="C17" s="21" t="s">
        <v>61</v>
      </c>
      <c r="D17" s="21" t="s">
        <v>3</v>
      </c>
      <c r="E17" s="22">
        <f t="shared" si="0"/>
        <v>5</v>
      </c>
      <c r="F17" s="23">
        <f>SUMIF('TLC Data'!$B:$B,$B17,'TLC Data'!$E:$E)</f>
        <v>0</v>
      </c>
      <c r="G17" s="24" t="str">
        <f t="shared" si="1"/>
        <v/>
      </c>
      <c r="H17" s="23">
        <f>SUMIF('Sheriff Data'!$B:$B,$B17,'Sheriff Data'!$E:$E)</f>
        <v>0</v>
      </c>
      <c r="I17" s="24" t="str">
        <f t="shared" si="2"/>
        <v/>
      </c>
      <c r="J17" s="23">
        <f>SUMIF('HRA Data'!$B:$B,$B16,'HRA Data'!$E:$E)</f>
        <v>0</v>
      </c>
      <c r="K17" s="24" t="str">
        <f t="shared" si="3"/>
        <v/>
      </c>
      <c r="L17" s="23">
        <f>SUMIF('FDNY Data'!$B:$B,$B17,'FDNY Data'!$E:$E)</f>
        <v>5</v>
      </c>
      <c r="M17" s="24">
        <f t="shared" si="4"/>
        <v>6.6666666666666666E-2</v>
      </c>
      <c r="N17" s="23">
        <f>SUMIF('Parks Data'!$B:$B,$B17,'Parks Data'!$E:$E)</f>
        <v>0</v>
      </c>
      <c r="O17" s="24" t="str">
        <f t="shared" si="5"/>
        <v/>
      </c>
      <c r="P17" s="23">
        <f>SUMIF('DHS Data'!$B:$B,$B17,'DHS Data'!$E:$E)</f>
        <v>0</v>
      </c>
      <c r="Q17" s="24" t="str">
        <f t="shared" si="6"/>
        <v/>
      </c>
    </row>
    <row r="18" spans="2:17" s="20" customFormat="1" ht="16.5" x14ac:dyDescent="0.3">
      <c r="B18" s="32" t="s">
        <v>39</v>
      </c>
      <c r="C18" s="21" t="s">
        <v>49</v>
      </c>
      <c r="D18" s="21" t="s">
        <v>4</v>
      </c>
      <c r="E18" s="22">
        <f t="shared" si="0"/>
        <v>3</v>
      </c>
      <c r="F18" s="23">
        <f>SUMIF('TLC Data'!$B:$B,$B18,'TLC Data'!$E:$E)</f>
        <v>3</v>
      </c>
      <c r="G18" s="24">
        <f t="shared" si="1"/>
        <v>1.6666666666666666E-2</v>
      </c>
      <c r="H18" s="23">
        <f>SUMIF('Sheriff Data'!$B:$B,$B18,'Sheriff Data'!$E:$E)</f>
        <v>0</v>
      </c>
      <c r="I18" s="24" t="str">
        <f t="shared" si="2"/>
        <v/>
      </c>
      <c r="J18" s="23">
        <f>SUMIF('HRA Data'!$B:$B,$B17,'HRA Data'!$E:$E)</f>
        <v>0</v>
      </c>
      <c r="K18" s="24" t="str">
        <f t="shared" si="3"/>
        <v/>
      </c>
      <c r="L18" s="23">
        <f>SUMIF('FDNY Data'!$B:$B,$B18,'FDNY Data'!$E:$E)</f>
        <v>0</v>
      </c>
      <c r="M18" s="24" t="str">
        <f t="shared" si="4"/>
        <v/>
      </c>
      <c r="N18" s="23">
        <f>SUMIF('Parks Data'!$B:$B,$B18,'Parks Data'!$E:$E)</f>
        <v>0</v>
      </c>
      <c r="O18" s="24" t="str">
        <f t="shared" si="5"/>
        <v/>
      </c>
      <c r="P18" s="23">
        <f>SUMIF('DHS Data'!$B:$B,$B18,'DHS Data'!$E:$E)</f>
        <v>0</v>
      </c>
      <c r="Q18" s="24" t="str">
        <f t="shared" si="6"/>
        <v/>
      </c>
    </row>
    <row r="19" spans="2:17" s="20" customFormat="1" ht="16.5" x14ac:dyDescent="0.3">
      <c r="B19" s="34" t="s">
        <v>43</v>
      </c>
      <c r="C19" s="21" t="s">
        <v>53</v>
      </c>
      <c r="D19" s="21" t="s">
        <v>4</v>
      </c>
      <c r="E19" s="22">
        <f t="shared" si="0"/>
        <v>1</v>
      </c>
      <c r="F19" s="23">
        <f>SUMIF('TLC Data'!$B:$B,$B19,'TLC Data'!$E:$E)</f>
        <v>1</v>
      </c>
      <c r="G19" s="24">
        <f t="shared" si="1"/>
        <v>5.5555555555555558E-3</v>
      </c>
      <c r="H19" s="23">
        <f>SUMIF('Sheriff Data'!$B:$B,$B19,'Sheriff Data'!$E:$E)</f>
        <v>0</v>
      </c>
      <c r="I19" s="24" t="str">
        <f t="shared" si="2"/>
        <v/>
      </c>
      <c r="J19" s="23">
        <f>SUMIF('HRA Data'!$B:$B,$B18,'HRA Data'!$E:$E)</f>
        <v>0</v>
      </c>
      <c r="K19" s="24" t="str">
        <f t="shared" si="3"/>
        <v/>
      </c>
      <c r="L19" s="23">
        <f>SUMIF('FDNY Data'!$B:$B,$B19,'FDNY Data'!$E:$E)</f>
        <v>0</v>
      </c>
      <c r="M19" s="24" t="str">
        <f t="shared" si="4"/>
        <v/>
      </c>
      <c r="N19" s="23">
        <f>SUMIF('Parks Data'!$B:$B,$B19,'Parks Data'!$E:$E)</f>
        <v>0</v>
      </c>
      <c r="O19" s="24" t="str">
        <f t="shared" si="5"/>
        <v/>
      </c>
      <c r="P19" s="23">
        <f>SUMIF('DHS Data'!$B:$B,$B19,'DHS Data'!$E:$E)</f>
        <v>0</v>
      </c>
      <c r="Q19" s="24" t="str">
        <f t="shared" si="6"/>
        <v/>
      </c>
    </row>
    <row r="20" spans="2:17" s="20" customFormat="1" ht="16.5" x14ac:dyDescent="0.3">
      <c r="B20" s="34" t="s">
        <v>42</v>
      </c>
      <c r="C20" s="21" t="s">
        <v>52</v>
      </c>
      <c r="D20" s="21" t="s">
        <v>4</v>
      </c>
      <c r="E20" s="22">
        <f t="shared" si="0"/>
        <v>1</v>
      </c>
      <c r="F20" s="23">
        <f>SUMIF('TLC Data'!$B:$B,$B20,'TLC Data'!$E:$E)</f>
        <v>1</v>
      </c>
      <c r="G20" s="24">
        <f t="shared" si="1"/>
        <v>5.5555555555555558E-3</v>
      </c>
      <c r="H20" s="23">
        <f>SUMIF('Sheriff Data'!$B:$B,$B20,'Sheriff Data'!$E:$E)</f>
        <v>0</v>
      </c>
      <c r="I20" s="24" t="str">
        <f t="shared" si="2"/>
        <v/>
      </c>
      <c r="J20" s="23">
        <f>SUMIF('HRA Data'!$B:$B,$B19,'HRA Data'!$E:$E)</f>
        <v>0</v>
      </c>
      <c r="K20" s="24" t="str">
        <f t="shared" si="3"/>
        <v/>
      </c>
      <c r="L20" s="23">
        <f>SUMIF('FDNY Data'!$B:$B,$B20,'FDNY Data'!$E:$E)</f>
        <v>0</v>
      </c>
      <c r="M20" s="24" t="str">
        <f t="shared" si="4"/>
        <v/>
      </c>
      <c r="N20" s="23">
        <f>SUMIF('Parks Data'!$B:$B,$B20,'Parks Data'!$E:$E)</f>
        <v>0</v>
      </c>
      <c r="O20" s="24" t="str">
        <f t="shared" si="5"/>
        <v/>
      </c>
      <c r="P20" s="23">
        <f>SUMIF('DHS Data'!$B:$B,$B20,'DHS Data'!$E:$E)</f>
        <v>0</v>
      </c>
      <c r="Q20" s="24" t="str">
        <f t="shared" si="6"/>
        <v/>
      </c>
    </row>
    <row r="21" spans="2:17" s="20" customFormat="1" ht="16.5" x14ac:dyDescent="0.3">
      <c r="B21" s="34" t="s">
        <v>38</v>
      </c>
      <c r="C21" s="21" t="s">
        <v>48</v>
      </c>
      <c r="D21" s="21" t="s">
        <v>4</v>
      </c>
      <c r="E21" s="22">
        <f t="shared" si="0"/>
        <v>5</v>
      </c>
      <c r="F21" s="23">
        <f>SUMIF('TLC Data'!$B:$B,$B21,'TLC Data'!$E:$E)</f>
        <v>5</v>
      </c>
      <c r="G21" s="24">
        <f t="shared" si="1"/>
        <v>2.7777777777777776E-2</v>
      </c>
      <c r="H21" s="23">
        <f>SUMIF('Sheriff Data'!$B:$B,$B21,'Sheriff Data'!$E:$E)</f>
        <v>0</v>
      </c>
      <c r="I21" s="24" t="str">
        <f t="shared" si="2"/>
        <v/>
      </c>
      <c r="J21" s="23">
        <f>SUMIF('HRA Data'!$B:$B,$B20,'HRA Data'!$E:$E)</f>
        <v>0</v>
      </c>
      <c r="K21" s="24" t="str">
        <f t="shared" si="3"/>
        <v/>
      </c>
      <c r="L21" s="23">
        <f>SUMIF('FDNY Data'!$B:$B,$B21,'FDNY Data'!$E:$E)</f>
        <v>0</v>
      </c>
      <c r="M21" s="24" t="str">
        <f t="shared" si="4"/>
        <v/>
      </c>
      <c r="N21" s="23">
        <f>SUMIF('Parks Data'!$B:$B,$B21,'Parks Data'!$E:$E)</f>
        <v>0</v>
      </c>
      <c r="O21" s="24" t="str">
        <f t="shared" si="5"/>
        <v/>
      </c>
      <c r="P21" s="23">
        <f>SUMIF('DHS Data'!$B:$B,$B21,'DHS Data'!$E:$E)</f>
        <v>0</v>
      </c>
      <c r="Q21" s="24" t="str">
        <f t="shared" si="6"/>
        <v/>
      </c>
    </row>
    <row r="22" spans="2:17" s="20" customFormat="1" ht="16.5" x14ac:dyDescent="0.3">
      <c r="B22" s="21" t="s">
        <v>80</v>
      </c>
      <c r="C22" s="21" t="s">
        <v>92</v>
      </c>
      <c r="D22" s="21" t="s">
        <v>4</v>
      </c>
      <c r="E22" s="22">
        <f t="shared" si="0"/>
        <v>8</v>
      </c>
      <c r="F22" s="23">
        <f>SUMIF('TLC Data'!$B:$B,$B22,'TLC Data'!$E:$E)</f>
        <v>0</v>
      </c>
      <c r="G22" s="24" t="str">
        <f t="shared" si="1"/>
        <v/>
      </c>
      <c r="H22" s="23">
        <f>SUMIF('Sheriff Data'!$B:$B,$B22,'Sheriff Data'!$E:$E)</f>
        <v>8</v>
      </c>
      <c r="I22" s="24">
        <f t="shared" si="2"/>
        <v>8.7912087912087919E-2</v>
      </c>
      <c r="J22" s="23">
        <f>SUMIF('HRA Data'!$B:$B,$B21,'HRA Data'!$E:$E)</f>
        <v>0</v>
      </c>
      <c r="K22" s="24" t="str">
        <f t="shared" si="3"/>
        <v/>
      </c>
      <c r="L22" s="23">
        <f>SUMIF('FDNY Data'!$B:$B,$B22,'FDNY Data'!$E:$E)</f>
        <v>0</v>
      </c>
      <c r="M22" s="24" t="str">
        <f t="shared" si="4"/>
        <v/>
      </c>
      <c r="N22" s="23">
        <f>SUMIF('Parks Data'!$B:$B,$B22,'Parks Data'!$E:$E)</f>
        <v>0</v>
      </c>
      <c r="O22" s="24" t="str">
        <f t="shared" si="5"/>
        <v/>
      </c>
      <c r="P22" s="23">
        <f>SUMIF('DHS Data'!$B:$B,$B22,'DHS Data'!$E:$E)</f>
        <v>0</v>
      </c>
      <c r="Q22" s="24" t="str">
        <f t="shared" si="6"/>
        <v/>
      </c>
    </row>
    <row r="23" spans="2:17" s="20" customFormat="1" ht="16.5" x14ac:dyDescent="0.3">
      <c r="B23" s="32" t="s">
        <v>107</v>
      </c>
      <c r="C23" s="21" t="s">
        <v>47</v>
      </c>
      <c r="D23" s="21" t="s">
        <v>4</v>
      </c>
      <c r="E23" s="22">
        <f t="shared" si="0"/>
        <v>8</v>
      </c>
      <c r="F23" s="23">
        <f>SUMIF('TLC Data'!$B:$B,$B23,'TLC Data'!$E:$E)</f>
        <v>8</v>
      </c>
      <c r="G23" s="24">
        <f t="shared" si="1"/>
        <v>4.4444444444444446E-2</v>
      </c>
      <c r="H23" s="23">
        <f>SUMIF('Sheriff Data'!$B:$B,$B23,'Sheriff Data'!$E:$E)</f>
        <v>0</v>
      </c>
      <c r="I23" s="24" t="str">
        <f t="shared" si="2"/>
        <v/>
      </c>
      <c r="J23" s="23">
        <f>SUMIF('HRA Data'!$B:$B,$B22,'HRA Data'!$E:$E)</f>
        <v>0</v>
      </c>
      <c r="K23" s="24" t="str">
        <f t="shared" si="3"/>
        <v/>
      </c>
      <c r="L23" s="23">
        <f>SUMIF('FDNY Data'!$B:$B,$B23,'FDNY Data'!$E:$E)</f>
        <v>0</v>
      </c>
      <c r="M23" s="24" t="str">
        <f t="shared" si="4"/>
        <v/>
      </c>
      <c r="N23" s="23">
        <f>SUMIF('Parks Data'!$B:$B,$B23,'Parks Data'!$E:$E)</f>
        <v>0</v>
      </c>
      <c r="O23" s="24" t="str">
        <f t="shared" si="5"/>
        <v/>
      </c>
      <c r="P23" s="23">
        <f>SUMIF('DHS Data'!$B:$B,$B23,'DHS Data'!$E:$E)</f>
        <v>0</v>
      </c>
      <c r="Q23" s="24" t="str">
        <f t="shared" si="6"/>
        <v/>
      </c>
    </row>
    <row r="24" spans="2:17" s="20" customFormat="1" ht="16.5" x14ac:dyDescent="0.3">
      <c r="B24" s="53" t="s">
        <v>62</v>
      </c>
      <c r="C24" s="29" t="s">
        <v>67</v>
      </c>
      <c r="D24" s="38" t="s">
        <v>4</v>
      </c>
      <c r="E24" s="22">
        <f>IF(SUM(F24,H24,J24,L24,N24,P24)=0,"",SUM(F24,H24,J24,L24,N24,P24))</f>
        <v>1</v>
      </c>
      <c r="F24" s="23">
        <f>SUMIF('TLC Data'!$B:$B,$B24,'TLC Data'!$E:$E)</f>
        <v>0</v>
      </c>
      <c r="G24" s="24" t="str">
        <f t="shared" si="1"/>
        <v/>
      </c>
      <c r="H24" s="23">
        <f>SUMIF('Sheriff Data'!$B:$B,$B24,'Sheriff Data'!$E:$E)</f>
        <v>0</v>
      </c>
      <c r="I24" s="24" t="str">
        <f t="shared" si="2"/>
        <v/>
      </c>
      <c r="J24" s="23">
        <f>SUMIF('HRA Data'!$B:$B,$B23,'HRA Data'!$E:$E)</f>
        <v>0</v>
      </c>
      <c r="K24" s="24" t="str">
        <f t="shared" si="3"/>
        <v/>
      </c>
      <c r="L24" s="23">
        <f>SUMIF('FDNY Data'!$B:$B,$B24,'FDNY Data'!$E:$E)</f>
        <v>0</v>
      </c>
      <c r="M24" s="24" t="str">
        <f t="shared" si="4"/>
        <v/>
      </c>
      <c r="N24" s="23">
        <f>SUMIF('Parks Data'!$B:$B,$B24,'Parks Data'!$E:$E)</f>
        <v>0</v>
      </c>
      <c r="O24" s="24" t="str">
        <f t="shared" si="5"/>
        <v/>
      </c>
      <c r="P24" s="23">
        <f>SUMIF('DHS Data'!$B:$B,$B24,'DHS Data'!$E:$E)</f>
        <v>1</v>
      </c>
      <c r="Q24" s="24">
        <f t="shared" si="6"/>
        <v>1.6666666666666666E-2</v>
      </c>
    </row>
    <row r="25" spans="2:17" s="20" customFormat="1" ht="16.5" x14ac:dyDescent="0.3">
      <c r="B25" s="34" t="s">
        <v>41</v>
      </c>
      <c r="C25" s="21" t="s">
        <v>51</v>
      </c>
      <c r="D25" s="21" t="s">
        <v>4</v>
      </c>
      <c r="E25" s="22">
        <f t="shared" si="0"/>
        <v>7</v>
      </c>
      <c r="F25" s="23">
        <f>SUMIF('TLC Data'!$B:$B,$B25,'TLC Data'!$E:$E)</f>
        <v>1</v>
      </c>
      <c r="G25" s="24">
        <f t="shared" si="1"/>
        <v>5.5555555555555558E-3</v>
      </c>
      <c r="H25" s="23">
        <f>SUMIF('Sheriff Data'!$B:$B,$B25,'Sheriff Data'!$E:$E)</f>
        <v>0</v>
      </c>
      <c r="I25" s="24" t="str">
        <f t="shared" si="2"/>
        <v/>
      </c>
      <c r="J25" s="23">
        <f>SUMIF('HRA Data'!$B:$B,$B24,'HRA Data'!$E:$E)</f>
        <v>6</v>
      </c>
      <c r="K25" s="24">
        <f t="shared" si="3"/>
        <v>0.15</v>
      </c>
      <c r="L25" s="23">
        <f>SUMIF('FDNY Data'!$B:$B,$B25,'FDNY Data'!$E:$E)</f>
        <v>0</v>
      </c>
      <c r="M25" s="24" t="str">
        <f t="shared" si="4"/>
        <v/>
      </c>
      <c r="N25" s="23">
        <f>SUMIF('Parks Data'!$B:$B,$B25,'Parks Data'!$E:$E)</f>
        <v>0</v>
      </c>
      <c r="O25" s="24" t="str">
        <f t="shared" si="5"/>
        <v/>
      </c>
      <c r="P25" s="23">
        <f>SUMIF('DHS Data'!$B:$B,$B25,'DHS Data'!$E:$E)</f>
        <v>0</v>
      </c>
      <c r="Q25" s="24" t="str">
        <f t="shared" si="6"/>
        <v/>
      </c>
    </row>
    <row r="26" spans="2:17" s="20" customFormat="1" ht="16.5" x14ac:dyDescent="0.3">
      <c r="B26" s="21" t="s">
        <v>79</v>
      </c>
      <c r="C26" s="21" t="s">
        <v>91</v>
      </c>
      <c r="D26" s="21" t="s">
        <v>3</v>
      </c>
      <c r="E26" s="22">
        <f t="shared" si="0"/>
        <v>3</v>
      </c>
      <c r="F26" s="23">
        <f>SUMIF('TLC Data'!$B:$B,$B26,'TLC Data'!$E:$E)</f>
        <v>0</v>
      </c>
      <c r="G26" s="24" t="str">
        <f t="shared" si="1"/>
        <v/>
      </c>
      <c r="H26" s="23">
        <f>SUMIF('Sheriff Data'!$B:$B,$B26,'Sheriff Data'!$E:$E)</f>
        <v>3</v>
      </c>
      <c r="I26" s="24">
        <f t="shared" si="2"/>
        <v>3.2967032967032968E-2</v>
      </c>
      <c r="J26" s="23">
        <f>SUMIF('HRA Data'!$B:$B,$B25,'HRA Data'!$E:$E)</f>
        <v>0</v>
      </c>
      <c r="K26" s="24" t="str">
        <f t="shared" si="3"/>
        <v/>
      </c>
      <c r="L26" s="23">
        <f>SUMIF('FDNY Data'!$B:$B,$B26,'FDNY Data'!$E:$E)</f>
        <v>0</v>
      </c>
      <c r="M26" s="24" t="str">
        <f t="shared" si="4"/>
        <v/>
      </c>
      <c r="N26" s="23">
        <f>SUMIF('Parks Data'!$B:$B,$B26,'Parks Data'!$E:$E)</f>
        <v>0</v>
      </c>
      <c r="O26" s="24" t="str">
        <f t="shared" si="5"/>
        <v/>
      </c>
      <c r="P26" s="23">
        <f>SUMIF('DHS Data'!$B:$B,$B26,'DHS Data'!$E:$E)</f>
        <v>0</v>
      </c>
      <c r="Q26" s="24" t="str">
        <f t="shared" si="6"/>
        <v/>
      </c>
    </row>
    <row r="27" spans="2:17" s="20" customFormat="1" ht="16.5" x14ac:dyDescent="0.3">
      <c r="B27" s="36" t="s">
        <v>78</v>
      </c>
      <c r="C27" s="21" t="s">
        <v>90</v>
      </c>
      <c r="D27" s="21" t="s">
        <v>3</v>
      </c>
      <c r="E27" s="22">
        <f t="shared" si="0"/>
        <v>1</v>
      </c>
      <c r="F27" s="23">
        <f>SUMIF('TLC Data'!$B:$B,$B27,'TLC Data'!$E:$E)</f>
        <v>0</v>
      </c>
      <c r="G27" s="24" t="str">
        <f t="shared" si="1"/>
        <v/>
      </c>
      <c r="H27" s="23">
        <f>SUMIF('Sheriff Data'!$B:$B,$B27,'Sheriff Data'!$E:$E)</f>
        <v>0</v>
      </c>
      <c r="I27" s="24" t="str">
        <f t="shared" si="2"/>
        <v/>
      </c>
      <c r="J27" s="23">
        <f>SUMIF('HRA Data'!$B:$B,$B26,'HRA Data'!$E:$E)</f>
        <v>0</v>
      </c>
      <c r="K27" s="24" t="str">
        <f t="shared" si="3"/>
        <v/>
      </c>
      <c r="L27" s="23">
        <f>SUMIF('FDNY Data'!$B:$B,$B27,'FDNY Data'!$E:$E)</f>
        <v>0</v>
      </c>
      <c r="M27" s="24" t="str">
        <f t="shared" si="4"/>
        <v/>
      </c>
      <c r="N27" s="23">
        <f>SUMIF('Parks Data'!$B:$B,$B27,'Parks Data'!$E:$E)</f>
        <v>1</v>
      </c>
      <c r="O27" s="24">
        <f t="shared" si="5"/>
        <v>6.25E-2</v>
      </c>
      <c r="P27" s="23">
        <f>SUMIF('DHS Data'!$B:$B,$B27,'DHS Data'!$E:$E)</f>
        <v>0</v>
      </c>
      <c r="Q27" s="24" t="str">
        <f t="shared" si="6"/>
        <v/>
      </c>
    </row>
    <row r="28" spans="2:17" s="20" customFormat="1" ht="16.5" x14ac:dyDescent="0.3">
      <c r="B28" s="30" t="s">
        <v>77</v>
      </c>
      <c r="C28" s="21" t="s">
        <v>89</v>
      </c>
      <c r="D28" s="21" t="s">
        <v>4</v>
      </c>
      <c r="E28" s="22">
        <f t="shared" si="0"/>
        <v>2</v>
      </c>
      <c r="F28" s="23">
        <f>SUMIF('TLC Data'!$B:$B,$B28,'TLC Data'!$E:$E)</f>
        <v>0</v>
      </c>
      <c r="G28" s="24" t="str">
        <f t="shared" si="1"/>
        <v/>
      </c>
      <c r="H28" s="23">
        <f>SUMIF('Sheriff Data'!$B:$B,$B28,'Sheriff Data'!$E:$E)</f>
        <v>2</v>
      </c>
      <c r="I28" s="24">
        <f t="shared" si="2"/>
        <v>2.197802197802198E-2</v>
      </c>
      <c r="J28" s="23">
        <f>SUMIF('HRA Data'!$B:$B,$B27,'HRA Data'!$E:$E)</f>
        <v>0</v>
      </c>
      <c r="K28" s="24" t="str">
        <f t="shared" si="3"/>
        <v/>
      </c>
      <c r="L28" s="23">
        <f>SUMIF('FDNY Data'!$B:$B,$B28,'FDNY Data'!$E:$E)</f>
        <v>0</v>
      </c>
      <c r="M28" s="24" t="str">
        <f t="shared" si="4"/>
        <v/>
      </c>
      <c r="N28" s="23">
        <f>SUMIF('Parks Data'!$B:$B,$B28,'Parks Data'!$E:$E)</f>
        <v>0</v>
      </c>
      <c r="O28" s="24" t="str">
        <f t="shared" si="5"/>
        <v/>
      </c>
      <c r="P28" s="23">
        <f>SUMIF('DHS Data'!$B:$B,$B28,'DHS Data'!$E:$E)</f>
        <v>0</v>
      </c>
      <c r="Q28" s="24" t="str">
        <f t="shared" si="6"/>
        <v/>
      </c>
    </row>
    <row r="29" spans="2:17" s="20" customFormat="1" ht="16.5" x14ac:dyDescent="0.3">
      <c r="B29" s="36" t="s">
        <v>63</v>
      </c>
      <c r="C29" s="21" t="s">
        <v>68</v>
      </c>
      <c r="D29" s="21" t="s">
        <v>4</v>
      </c>
      <c r="E29" s="22">
        <f t="shared" si="0"/>
        <v>35</v>
      </c>
      <c r="F29" s="23">
        <f>SUMIF('TLC Data'!$B:$B,$B29,'TLC Data'!$E:$E)</f>
        <v>0</v>
      </c>
      <c r="G29" s="24" t="str">
        <f t="shared" si="1"/>
        <v/>
      </c>
      <c r="H29" s="23">
        <f>SUMIF('Sheriff Data'!$B:$B,$B29,'Sheriff Data'!$E:$E)</f>
        <v>0</v>
      </c>
      <c r="I29" s="24" t="str">
        <f t="shared" si="2"/>
        <v/>
      </c>
      <c r="J29" s="23">
        <f>SUMIF('HRA Data'!$B:$B,$B28,'HRA Data'!$E:$E)</f>
        <v>0</v>
      </c>
      <c r="K29" s="24" t="str">
        <f t="shared" si="3"/>
        <v/>
      </c>
      <c r="L29" s="23">
        <f>SUMIF('FDNY Data'!$B:$B,$B29,'FDNY Data'!$E:$E)</f>
        <v>0</v>
      </c>
      <c r="M29" s="24" t="str">
        <f t="shared" si="4"/>
        <v/>
      </c>
      <c r="N29" s="23">
        <f>SUMIF('Parks Data'!$B:$B,$B29,'Parks Data'!$E:$E)</f>
        <v>4</v>
      </c>
      <c r="O29" s="24">
        <f t="shared" si="5"/>
        <v>0.25</v>
      </c>
      <c r="P29" s="23">
        <f>SUMIF('DHS Data'!$B:$B,$B29,'DHS Data'!$E:$E)</f>
        <v>31</v>
      </c>
      <c r="Q29" s="24">
        <f t="shared" si="6"/>
        <v>0.51666666666666672</v>
      </c>
    </row>
    <row r="30" spans="2:17" s="20" customFormat="1" ht="16.5" x14ac:dyDescent="0.3">
      <c r="B30" s="34" t="s">
        <v>44</v>
      </c>
      <c r="C30" s="21" t="s">
        <v>54</v>
      </c>
      <c r="D30" s="21" t="s">
        <v>4</v>
      </c>
      <c r="E30" s="22">
        <f t="shared" si="0"/>
        <v>19</v>
      </c>
      <c r="F30" s="23">
        <f>SUMIF('TLC Data'!$B:$B,$B30,'TLC Data'!$E:$E)</f>
        <v>1</v>
      </c>
      <c r="G30" s="24">
        <f t="shared" si="1"/>
        <v>5.5555555555555558E-3</v>
      </c>
      <c r="H30" s="23">
        <f>SUMIF('Sheriff Data'!$B:$B,$B30,'Sheriff Data'!$E:$E)</f>
        <v>0</v>
      </c>
      <c r="I30" s="24" t="str">
        <f t="shared" si="2"/>
        <v/>
      </c>
      <c r="J30" s="23">
        <f>SUMIF('HRA Data'!$B:$B,$B29,'HRA Data'!$E:$E)</f>
        <v>18</v>
      </c>
      <c r="K30" s="24">
        <f t="shared" si="3"/>
        <v>0.45</v>
      </c>
      <c r="L30" s="23">
        <f>SUMIF('FDNY Data'!$B:$B,$B30,'FDNY Data'!$E:$E)</f>
        <v>0</v>
      </c>
      <c r="M30" s="24" t="str">
        <f t="shared" si="4"/>
        <v/>
      </c>
      <c r="N30" s="23">
        <f>SUMIF('Parks Data'!$B:$B,$B30,'Parks Data'!$E:$E)</f>
        <v>0</v>
      </c>
      <c r="O30" s="24" t="str">
        <f t="shared" si="5"/>
        <v/>
      </c>
      <c r="P30" s="23">
        <f>SUMIF('DHS Data'!$B:$B,$B30,'DHS Data'!$E:$E)</f>
        <v>0</v>
      </c>
      <c r="Q30" s="24" t="str">
        <f t="shared" si="6"/>
        <v/>
      </c>
    </row>
    <row r="31" spans="2:17" s="20" customFormat="1" ht="16.5" x14ac:dyDescent="0.3">
      <c r="B31" s="34" t="s">
        <v>45</v>
      </c>
      <c r="C31" s="21" t="s">
        <v>55</v>
      </c>
      <c r="D31" s="21" t="s">
        <v>4</v>
      </c>
      <c r="E31" s="22">
        <f t="shared" si="0"/>
        <v>1</v>
      </c>
      <c r="F31" s="23">
        <f>SUMIF('TLC Data'!$B:$B,$B31,'TLC Data'!$E:$E)</f>
        <v>1</v>
      </c>
      <c r="G31" s="24">
        <f t="shared" si="1"/>
        <v>5.5555555555555558E-3</v>
      </c>
      <c r="H31" s="23">
        <f>SUMIF('Sheriff Data'!$B:$B,$B31,'Sheriff Data'!$E:$E)</f>
        <v>0</v>
      </c>
      <c r="I31" s="24" t="str">
        <f t="shared" si="2"/>
        <v/>
      </c>
      <c r="J31" s="23">
        <f>SUMIF('HRA Data'!$B:$B,$B30,'HRA Data'!$E:$E)</f>
        <v>0</v>
      </c>
      <c r="K31" s="24" t="str">
        <f t="shared" si="3"/>
        <v/>
      </c>
      <c r="L31" s="23">
        <f>SUMIF('FDNY Data'!$B:$B,$B31,'FDNY Data'!$E:$E)</f>
        <v>0</v>
      </c>
      <c r="M31" s="24" t="str">
        <f t="shared" si="4"/>
        <v/>
      </c>
      <c r="N31" s="23">
        <f>SUMIF('Parks Data'!$B:$B,$B31,'Parks Data'!$E:$E)</f>
        <v>0</v>
      </c>
      <c r="O31" s="24" t="str">
        <f t="shared" si="5"/>
        <v/>
      </c>
      <c r="P31" s="23">
        <f>SUMIF('DHS Data'!$B:$B,$B31,'DHS Data'!$E:$E)</f>
        <v>0</v>
      </c>
      <c r="Q31" s="24" t="str">
        <f t="shared" si="6"/>
        <v/>
      </c>
    </row>
    <row r="32" spans="2:17" s="20" customFormat="1" ht="16.5" x14ac:dyDescent="0.3">
      <c r="B32" s="59" t="s">
        <v>72</v>
      </c>
      <c r="C32" s="29" t="s">
        <v>69</v>
      </c>
      <c r="D32" s="29" t="s">
        <v>4</v>
      </c>
      <c r="E32" s="22" t="str">
        <f t="shared" si="0"/>
        <v/>
      </c>
      <c r="F32" s="23">
        <f>SUMIF('TLC Data'!$B:$B,$B32,'TLC Data'!$E:$E)</f>
        <v>0</v>
      </c>
      <c r="G32" s="24" t="str">
        <f t="shared" si="1"/>
        <v/>
      </c>
      <c r="H32" s="23">
        <f>SUMIF('Sheriff Data'!$B:$B,$B32,'Sheriff Data'!$E:$E)</f>
        <v>0</v>
      </c>
      <c r="I32" s="24" t="str">
        <f t="shared" si="2"/>
        <v/>
      </c>
      <c r="J32" s="23">
        <f>SUMIF('HRA Data'!$B:$B,$B31,'HRA Data'!$E:$E)</f>
        <v>0</v>
      </c>
      <c r="K32" s="24" t="str">
        <f t="shared" si="3"/>
        <v/>
      </c>
      <c r="L32" s="23">
        <f>SUMIF('FDNY Data'!$B:$B,$B32,'FDNY Data'!$E:$E)</f>
        <v>0</v>
      </c>
      <c r="M32" s="24" t="str">
        <f t="shared" si="4"/>
        <v/>
      </c>
      <c r="N32" s="23">
        <f>SUMIF('Parks Data'!$B:$B,$B32,'Parks Data'!$E:$E)</f>
        <v>0</v>
      </c>
      <c r="O32" s="24" t="str">
        <f t="shared" si="5"/>
        <v/>
      </c>
      <c r="P32" s="23">
        <f>SUMIF('DHS Data'!$B:$B,$B32,'DHS Data'!$E:$E)</f>
        <v>0</v>
      </c>
      <c r="Q32" s="24" t="str">
        <f t="shared" si="6"/>
        <v/>
      </c>
    </row>
    <row r="33" spans="2:17" s="20" customFormat="1" ht="16.5" x14ac:dyDescent="0.3">
      <c r="B33" s="53" t="s">
        <v>64</v>
      </c>
      <c r="C33" s="21" t="s">
        <v>69</v>
      </c>
      <c r="D33" s="21" t="s">
        <v>4</v>
      </c>
      <c r="E33" s="22">
        <f t="shared" si="0"/>
        <v>41</v>
      </c>
      <c r="F33" s="23">
        <f>SUMIF('TLC Data'!$B:$B,$B33,'TLC Data'!$E:$E)</f>
        <v>0</v>
      </c>
      <c r="G33" s="24" t="str">
        <f t="shared" si="1"/>
        <v/>
      </c>
      <c r="H33" s="23">
        <f>SUMIF('Sheriff Data'!$B:$B,$B33,'Sheriff Data'!$E:$E)</f>
        <v>0</v>
      </c>
      <c r="I33" s="24" t="str">
        <f t="shared" si="2"/>
        <v/>
      </c>
      <c r="J33" s="23">
        <f>SUMIF('HRA Data'!$B:$B,$B32,'HRA Data'!$E:$E)</f>
        <v>16</v>
      </c>
      <c r="K33" s="24">
        <f t="shared" si="3"/>
        <v>0.4</v>
      </c>
      <c r="L33" s="23">
        <f>SUMIF('FDNY Data'!$B:$B,$B33,'FDNY Data'!$E:$E)</f>
        <v>0</v>
      </c>
      <c r="M33" s="24" t="str">
        <f t="shared" si="4"/>
        <v/>
      </c>
      <c r="N33" s="23">
        <f>SUMIF('Parks Data'!$B:$B,$B33,'Parks Data'!$E:$E)</f>
        <v>0</v>
      </c>
      <c r="O33" s="24" t="str">
        <f t="shared" si="5"/>
        <v/>
      </c>
      <c r="P33" s="23">
        <f>SUMIF('DHS Data'!$B:$B,$B33,'DHS Data'!$E:$E)</f>
        <v>25</v>
      </c>
      <c r="Q33" s="24">
        <f t="shared" si="6"/>
        <v>0.41666666666666669</v>
      </c>
    </row>
    <row r="34" spans="2:17" s="20" customFormat="1" ht="16.5" x14ac:dyDescent="0.3">
      <c r="B34" s="45" t="s">
        <v>76</v>
      </c>
      <c r="C34" s="29" t="s">
        <v>105</v>
      </c>
      <c r="D34" s="29" t="s">
        <v>3</v>
      </c>
      <c r="E34" s="22">
        <f t="shared" si="0"/>
        <v>1</v>
      </c>
      <c r="F34" s="23">
        <f>SUMIF('TLC Data'!$B:$B,$B34,'TLC Data'!$E:$E)</f>
        <v>0</v>
      </c>
      <c r="G34" s="24" t="str">
        <f t="shared" si="1"/>
        <v/>
      </c>
      <c r="H34" s="23">
        <f>SUMIF('Sheriff Data'!$B:$B,$B34,'Sheriff Data'!$E:$E)</f>
        <v>0</v>
      </c>
      <c r="I34" s="24" t="str">
        <f t="shared" si="2"/>
        <v/>
      </c>
      <c r="J34" s="23">
        <f>SUMIF('HRA Data'!$B:$B,$B33,'HRA Data'!$E:$E)</f>
        <v>0</v>
      </c>
      <c r="K34" s="24" t="str">
        <f t="shared" si="3"/>
        <v/>
      </c>
      <c r="L34" s="23">
        <f>SUMIF('FDNY Data'!$B:$B,$B34,'FDNY Data'!$E:$E)</f>
        <v>0</v>
      </c>
      <c r="M34" s="24" t="str">
        <f t="shared" si="4"/>
        <v/>
      </c>
      <c r="N34" s="23">
        <f>SUMIF('Parks Data'!$B:$B,$B34,'Parks Data'!$E:$E)</f>
        <v>1</v>
      </c>
      <c r="O34" s="24">
        <f t="shared" si="5"/>
        <v>6.25E-2</v>
      </c>
      <c r="P34" s="23">
        <f>SUMIF('DHS Data'!$B:$B,$B34,'DHS Data'!$E:$E)</f>
        <v>0</v>
      </c>
      <c r="Q34" s="24" t="str">
        <f t="shared" si="6"/>
        <v/>
      </c>
    </row>
    <row r="35" spans="2:17" s="20" customFormat="1" ht="16.5" x14ac:dyDescent="0.3">
      <c r="B35" s="53" t="s">
        <v>65</v>
      </c>
      <c r="C35" s="21" t="s">
        <v>70</v>
      </c>
      <c r="D35" s="21" t="s">
        <v>4</v>
      </c>
      <c r="E35" s="22">
        <f t="shared" si="0"/>
        <v>1</v>
      </c>
      <c r="F35" s="23">
        <f>SUMIF('TLC Data'!$B:$B,$B35,'TLC Data'!$E:$E)</f>
        <v>0</v>
      </c>
      <c r="G35" s="24" t="str">
        <f t="shared" si="1"/>
        <v/>
      </c>
      <c r="H35" s="23">
        <f>SUMIF('Sheriff Data'!$B:$B,$B35,'Sheriff Data'!$E:$E)</f>
        <v>0</v>
      </c>
      <c r="I35" s="24" t="str">
        <f t="shared" si="2"/>
        <v/>
      </c>
      <c r="J35" s="23">
        <f>SUMIF('HRA Data'!$B:$B,$B34,'HRA Data'!$E:$E)</f>
        <v>0</v>
      </c>
      <c r="K35" s="24" t="str">
        <f t="shared" si="3"/>
        <v/>
      </c>
      <c r="L35" s="23">
        <f>SUMIF('FDNY Data'!$B:$B,$B35,'FDNY Data'!$E:$E)</f>
        <v>0</v>
      </c>
      <c r="M35" s="24" t="str">
        <f t="shared" si="4"/>
        <v/>
      </c>
      <c r="N35" s="23">
        <f>SUMIF('Parks Data'!$B:$B,$B35,'Parks Data'!$E:$E)</f>
        <v>0</v>
      </c>
      <c r="O35" s="24" t="str">
        <f t="shared" si="5"/>
        <v/>
      </c>
      <c r="P35" s="23">
        <f>SUMIF('DHS Data'!$B:$B,$B35,'DHS Data'!$E:$E)</f>
        <v>1</v>
      </c>
      <c r="Q35" s="24">
        <f t="shared" si="6"/>
        <v>1.6666666666666666E-2</v>
      </c>
    </row>
    <row r="36" spans="2:17" s="20" customFormat="1" ht="16.5" x14ac:dyDescent="0.3">
      <c r="B36" s="21" t="s">
        <v>75</v>
      </c>
      <c r="C36" s="21" t="s">
        <v>87</v>
      </c>
      <c r="D36" s="29" t="s">
        <v>4</v>
      </c>
      <c r="E36" s="22">
        <f t="shared" si="0"/>
        <v>2</v>
      </c>
      <c r="F36" s="23">
        <f>SUMIF('TLC Data'!$B:$B,$B36,'TLC Data'!$E:$E)</f>
        <v>0</v>
      </c>
      <c r="G36" s="24" t="str">
        <f t="shared" si="1"/>
        <v/>
      </c>
      <c r="H36" s="23">
        <f>SUMIF('Sheriff Data'!$B:$B,$B36,'Sheriff Data'!$E:$E)</f>
        <v>2</v>
      </c>
      <c r="I36" s="24">
        <f t="shared" si="2"/>
        <v>2.197802197802198E-2</v>
      </c>
      <c r="J36" s="23">
        <f>SUMIF('HRA Data'!$B:$B,$B35,'HRA Data'!$E:$E)</f>
        <v>0</v>
      </c>
      <c r="K36" s="24" t="str">
        <f t="shared" si="3"/>
        <v/>
      </c>
      <c r="L36" s="23">
        <f>SUMIF('FDNY Data'!$B:$B,$B36,'FDNY Data'!$E:$E)</f>
        <v>0</v>
      </c>
      <c r="M36" s="24" t="str">
        <f t="shared" si="4"/>
        <v/>
      </c>
      <c r="N36" s="23">
        <f>SUMIF('Parks Data'!$B:$B,$B36,'Parks Data'!$E:$E)</f>
        <v>0</v>
      </c>
      <c r="O36" s="24" t="str">
        <f t="shared" si="5"/>
        <v/>
      </c>
      <c r="P36" s="23">
        <f>SUMIF('DHS Data'!$B:$B,$B36,'DHS Data'!$E:$E)</f>
        <v>0</v>
      </c>
      <c r="Q36" s="24" t="str">
        <f t="shared" si="6"/>
        <v/>
      </c>
    </row>
    <row r="37" spans="2:17" s="20" customFormat="1" ht="16.5" x14ac:dyDescent="0.3">
      <c r="B37" s="31" t="s">
        <v>35</v>
      </c>
      <c r="C37" s="21" t="s">
        <v>36</v>
      </c>
      <c r="D37" s="21" t="s">
        <v>3</v>
      </c>
      <c r="E37" s="22">
        <f t="shared" si="0"/>
        <v>9</v>
      </c>
      <c r="F37" s="23">
        <f>SUMIF('TLC Data'!$B:$B,$B37,'TLC Data'!$E:$E)</f>
        <v>1</v>
      </c>
      <c r="G37" s="24">
        <f t="shared" si="1"/>
        <v>5.5555555555555558E-3</v>
      </c>
      <c r="H37" s="23">
        <f>SUMIF('Sheriff Data'!$B:$B,$B37,'Sheriff Data'!$E:$E)</f>
        <v>8</v>
      </c>
      <c r="I37" s="24">
        <f t="shared" si="2"/>
        <v>8.7912087912087919E-2</v>
      </c>
      <c r="J37" s="23">
        <f>SUMIF('HRA Data'!$B:$B,$B36,'HRA Data'!$E:$E)</f>
        <v>0</v>
      </c>
      <c r="K37" s="24" t="str">
        <f t="shared" si="3"/>
        <v/>
      </c>
      <c r="L37" s="23">
        <f>SUMIF('FDNY Data'!$B:$B,$B37,'FDNY Data'!$E:$E)</f>
        <v>0</v>
      </c>
      <c r="M37" s="24" t="str">
        <f t="shared" si="4"/>
        <v/>
      </c>
      <c r="N37" s="23">
        <f>SUMIF('Parks Data'!$B:$B,$B37,'Parks Data'!$E:$E)</f>
        <v>0</v>
      </c>
      <c r="O37" s="24" t="str">
        <f t="shared" si="5"/>
        <v/>
      </c>
      <c r="P37" s="23">
        <f>SUMIF('DHS Data'!$B:$B,$B37,'DHS Data'!$E:$E)</f>
        <v>0</v>
      </c>
      <c r="Q37" s="24" t="str">
        <f t="shared" si="6"/>
        <v/>
      </c>
    </row>
    <row r="38" spans="2:17" s="20" customFormat="1" ht="16.5" x14ac:dyDescent="0.3">
      <c r="B38" s="34" t="s">
        <v>40</v>
      </c>
      <c r="C38" s="29" t="s">
        <v>50</v>
      </c>
      <c r="D38" s="29" t="s">
        <v>4</v>
      </c>
      <c r="E38" s="22">
        <f t="shared" si="0"/>
        <v>1</v>
      </c>
      <c r="F38" s="23">
        <f>SUMIF('TLC Data'!$B:$B,$B38,'TLC Data'!$E:$E)</f>
        <v>1</v>
      </c>
      <c r="G38" s="24">
        <f t="shared" si="1"/>
        <v>5.5555555555555558E-3</v>
      </c>
      <c r="H38" s="23">
        <f>SUMIF('Sheriff Data'!$B:$B,$B38,'Sheriff Data'!$E:$E)</f>
        <v>0</v>
      </c>
      <c r="I38" s="24" t="str">
        <f t="shared" si="2"/>
        <v/>
      </c>
      <c r="J38" s="23">
        <f>SUMIF('HRA Data'!$B:$B,$B37,'HRA Data'!$E:$E)</f>
        <v>0</v>
      </c>
      <c r="K38" s="24" t="str">
        <f t="shared" si="3"/>
        <v/>
      </c>
      <c r="L38" s="23">
        <f>SUMIF('FDNY Data'!$B:$B,$B38,'FDNY Data'!$E:$E)</f>
        <v>0</v>
      </c>
      <c r="M38" s="24" t="str">
        <f t="shared" si="4"/>
        <v/>
      </c>
      <c r="N38" s="23">
        <f>SUMIF('Parks Data'!$B:$B,$B38,'Parks Data'!$E:$E)</f>
        <v>0</v>
      </c>
      <c r="O38" s="24" t="str">
        <f t="shared" si="5"/>
        <v/>
      </c>
      <c r="P38" s="23">
        <f>SUMIF('DHS Data'!$B:$B,$B38,'DHS Data'!$E:$E)</f>
        <v>0</v>
      </c>
      <c r="Q38" s="24" t="str">
        <f t="shared" si="6"/>
        <v/>
      </c>
    </row>
    <row r="39" spans="2:17" s="20" customFormat="1" ht="16.5" x14ac:dyDescent="0.3">
      <c r="B39" s="31" t="s">
        <v>74</v>
      </c>
      <c r="C39" s="21" t="s">
        <v>86</v>
      </c>
      <c r="D39" s="29" t="s">
        <v>4</v>
      </c>
      <c r="E39" s="22">
        <f t="shared" si="0"/>
        <v>4</v>
      </c>
      <c r="F39" s="23">
        <f>SUMIF('TLC Data'!$B:$B,$B39,'TLC Data'!$E:$E)</f>
        <v>0</v>
      </c>
      <c r="G39" s="24" t="str">
        <f t="shared" si="1"/>
        <v/>
      </c>
      <c r="H39" s="23">
        <f>SUMIF('Sheriff Data'!$B:$B,$B39,'Sheriff Data'!$E:$E)</f>
        <v>4</v>
      </c>
      <c r="I39" s="24">
        <f t="shared" si="2"/>
        <v>4.3956043956043959E-2</v>
      </c>
      <c r="J39" s="23">
        <f>SUMIF('HRA Data'!$B:$B,$B38,'HRA Data'!$E:$E)</f>
        <v>0</v>
      </c>
      <c r="K39" s="24" t="str">
        <f t="shared" si="3"/>
        <v/>
      </c>
      <c r="L39" s="23">
        <f>SUMIF('FDNY Data'!$B:$B,$B39,'FDNY Data'!$E:$E)</f>
        <v>0</v>
      </c>
      <c r="M39" s="24" t="str">
        <f t="shared" si="4"/>
        <v/>
      </c>
      <c r="N39" s="23">
        <f>SUMIF('Parks Data'!$B:$B,$B39,'Parks Data'!$E:$E)</f>
        <v>0</v>
      </c>
      <c r="O39" s="24" t="str">
        <f t="shared" si="5"/>
        <v/>
      </c>
      <c r="P39" s="23">
        <f>SUMIF('DHS Data'!$B:$B,$B39,'DHS Data'!$E:$E)</f>
        <v>0</v>
      </c>
      <c r="Q39" s="24" t="str">
        <f t="shared" si="6"/>
        <v/>
      </c>
    </row>
    <row r="40" spans="2:17" s="20" customFormat="1" ht="16.5" x14ac:dyDescent="0.3">
      <c r="B40" s="31" t="s">
        <v>73</v>
      </c>
      <c r="C40" s="21" t="s">
        <v>85</v>
      </c>
      <c r="D40" s="21" t="s">
        <v>4</v>
      </c>
      <c r="E40" s="22">
        <f t="shared" si="0"/>
        <v>3</v>
      </c>
      <c r="F40" s="23">
        <f>SUMIF('TLC Data'!$B:$B,$B40,'TLC Data'!$E:$E)</f>
        <v>0</v>
      </c>
      <c r="G40" s="24" t="str">
        <f t="shared" si="1"/>
        <v/>
      </c>
      <c r="H40" s="23">
        <f>SUMIF('Sheriff Data'!$B:$B,$B40,'Sheriff Data'!$E:$E)</f>
        <v>3</v>
      </c>
      <c r="I40" s="24">
        <f t="shared" si="2"/>
        <v>3.2967032967032968E-2</v>
      </c>
      <c r="J40" s="23">
        <f>SUMIF('HRA Data'!$B:$B,$B39,'HRA Data'!$E:$E)</f>
        <v>0</v>
      </c>
      <c r="K40" s="24" t="str">
        <f t="shared" si="3"/>
        <v/>
      </c>
      <c r="L40" s="23">
        <f>SUMIF('FDNY Data'!$B:$B,$B40,'FDNY Data'!$E:$E)</f>
        <v>0</v>
      </c>
      <c r="M40" s="24" t="str">
        <f t="shared" si="4"/>
        <v/>
      </c>
      <c r="N40" s="23">
        <f>SUMIF('Parks Data'!$B:$B,$B40,'Parks Data'!$E:$E)</f>
        <v>0</v>
      </c>
      <c r="O40" s="24" t="str">
        <f t="shared" si="5"/>
        <v/>
      </c>
      <c r="P40" s="23">
        <f>SUMIF('DHS Data'!$B:$B,$B40,'DHS Data'!$E:$E)</f>
        <v>0</v>
      </c>
      <c r="Q40" s="24" t="str">
        <f t="shared" si="6"/>
        <v/>
      </c>
    </row>
    <row r="41" spans="2:17" s="20" customFormat="1" ht="16.5" x14ac:dyDescent="0.3">
      <c r="B41" s="32" t="s">
        <v>37</v>
      </c>
      <c r="C41" s="21" t="s">
        <v>108</v>
      </c>
      <c r="D41" s="21" t="s">
        <v>3</v>
      </c>
      <c r="E41" s="22">
        <f t="shared" si="0"/>
        <v>123</v>
      </c>
      <c r="F41" s="23">
        <f>SUMIF('TLC Data'!$B:$B,$B41,'TLC Data'!$E:$E)</f>
        <v>107</v>
      </c>
      <c r="G41" s="24">
        <f t="shared" si="1"/>
        <v>0.59444444444444444</v>
      </c>
      <c r="H41" s="23">
        <f>SUMIF('Sheriff Data'!$B:$B,$B41,'Sheriff Data'!$E:$E)</f>
        <v>16</v>
      </c>
      <c r="I41" s="24">
        <f t="shared" si="2"/>
        <v>0.17582417582417584</v>
      </c>
      <c r="J41" s="23">
        <f>SUMIF('HRA Data'!$B:$B,$B40,'HRA Data'!$E:$E)</f>
        <v>0</v>
      </c>
      <c r="K41" s="24" t="str">
        <f t="shared" si="3"/>
        <v/>
      </c>
      <c r="L41" s="23">
        <f>SUMIF('FDNY Data'!$B:$B,$B41,'FDNY Data'!$E:$E)</f>
        <v>0</v>
      </c>
      <c r="M41" s="24" t="str">
        <f t="shared" si="4"/>
        <v/>
      </c>
      <c r="N41" s="23">
        <f>SUMIF('Parks Data'!$B:$B,$B41,'Parks Data'!$E:$E)</f>
        <v>0</v>
      </c>
      <c r="O41" s="24" t="str">
        <f t="shared" si="5"/>
        <v/>
      </c>
      <c r="P41" s="23">
        <f>SUMIF('DHS Data'!$B:$B,$B41,'DHS Data'!$E:$E)</f>
        <v>0</v>
      </c>
      <c r="Q41" s="24" t="str">
        <f t="shared" si="6"/>
        <v/>
      </c>
    </row>
    <row r="42" spans="2:17" s="20" customFormat="1" ht="16.5" x14ac:dyDescent="0.3">
      <c r="B42" s="21" t="s">
        <v>34</v>
      </c>
      <c r="C42" s="21" t="s">
        <v>84</v>
      </c>
      <c r="D42" s="21" t="s">
        <v>3</v>
      </c>
      <c r="E42" s="22">
        <f t="shared" si="0"/>
        <v>55</v>
      </c>
      <c r="F42" s="23">
        <f>SUMIF('TLC Data'!$B:$B,$B42,'TLC Data'!$E:$E)</f>
        <v>50</v>
      </c>
      <c r="G42" s="24">
        <f t="shared" si="1"/>
        <v>0.27777777777777779</v>
      </c>
      <c r="H42" s="23">
        <f>SUMIF('Sheriff Data'!$B:$B,$B42,'Sheriff Data'!$E:$E)</f>
        <v>5</v>
      </c>
      <c r="I42" s="24">
        <f t="shared" si="2"/>
        <v>5.4945054945054944E-2</v>
      </c>
      <c r="J42" s="23">
        <f>SUMIF('HRA Data'!$B:$B,$B41,'HRA Data'!$E:$E)</f>
        <v>0</v>
      </c>
      <c r="K42" s="24" t="str">
        <f t="shared" si="3"/>
        <v/>
      </c>
      <c r="L42" s="23">
        <f>SUMIF('FDNY Data'!$B:$B,$B42,'FDNY Data'!$E:$E)</f>
        <v>0</v>
      </c>
      <c r="M42" s="24" t="str">
        <f t="shared" si="4"/>
        <v/>
      </c>
      <c r="N42" s="23">
        <f>SUMIF('Parks Data'!$B:$B,$B42,'Parks Data'!$E:$E)</f>
        <v>0</v>
      </c>
      <c r="O42" s="24" t="str">
        <f t="shared" si="5"/>
        <v/>
      </c>
      <c r="P42" s="23">
        <f>SUMIF('DHS Data'!$B:$B,$B42,'DHS Data'!$E:$E)</f>
        <v>0</v>
      </c>
      <c r="Q42" s="24" t="str">
        <f t="shared" si="6"/>
        <v/>
      </c>
    </row>
    <row r="43" spans="2:17" s="41" customFormat="1" ht="16.5" x14ac:dyDescent="0.3">
      <c r="B43" s="25" t="s">
        <v>0</v>
      </c>
      <c r="C43" s="25"/>
      <c r="D43" s="25"/>
      <c r="E43" s="37">
        <f t="shared" ref="E43" si="7">IF(SUM(F43,H43,J43,L43,N43,P43)=0,"",SUM(F43,H43,J43,L43,N43,P43))</f>
        <v>462</v>
      </c>
      <c r="F43" s="40">
        <f>SUM(F8:F42)</f>
        <v>180</v>
      </c>
      <c r="G43" s="27">
        <f>IFERROR(F43/F43,"-")</f>
        <v>1</v>
      </c>
      <c r="H43" s="40">
        <f>SUM(H8:H42)</f>
        <v>91</v>
      </c>
      <c r="I43" s="27">
        <f>IFERROR(H43/H43,"-")</f>
        <v>1</v>
      </c>
      <c r="J43" s="40">
        <f>SUM(J8:J42)</f>
        <v>40</v>
      </c>
      <c r="K43" s="27">
        <f>IFERROR(J43/J43,"-")</f>
        <v>1</v>
      </c>
      <c r="L43" s="40">
        <f>SUM(L8:L42)</f>
        <v>75</v>
      </c>
      <c r="M43" s="27">
        <f>IFERROR(L43/L43,"-")</f>
        <v>1</v>
      </c>
      <c r="N43" s="40">
        <f>SUM(N8:N42)</f>
        <v>16</v>
      </c>
      <c r="O43" s="27">
        <f>IFERROR(N43/N43,"-")</f>
        <v>1</v>
      </c>
      <c r="P43" s="40">
        <f>SUM(P8:P42)</f>
        <v>60</v>
      </c>
      <c r="Q43" s="27">
        <f>IFERROR(P43/P43,"-")</f>
        <v>1</v>
      </c>
    </row>
  </sheetData>
  <mergeCells count="3">
    <mergeCell ref="F6:Q6"/>
    <mergeCell ref="E6:E7"/>
    <mergeCell ref="B4:C4"/>
  </mergeCells>
  <conditionalFormatting sqref="B8:B42">
    <cfRule type="duplicateValues" dxfId="156" priority="2"/>
  </conditionalFormatting>
  <conditionalFormatting sqref="B34 B8:B19 B22:B28 B41:B42">
    <cfRule type="duplicateValues" dxfId="155" priority="1"/>
  </conditionalFormatting>
  <pageMargins left="0.7" right="0.7" top="0.75" bottom="0.75" header="0.3" footer="0.3"/>
  <pageSetup paperSize="128" scale="38" orientation="landscape" r:id="rId1"/>
  <ignoredErrors>
    <ignoredError sqref="H8:H42 J8:J42 L8:L42 N8:N42 P8:P4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15"/>
  <sheetViews>
    <sheetView topLeftCell="C1" zoomScale="90" zoomScaleNormal="90" workbookViewId="0">
      <selection activeCell="F16" sqref="F16"/>
    </sheetView>
  </sheetViews>
  <sheetFormatPr defaultColWidth="9.140625" defaultRowHeight="15" x14ac:dyDescent="0.25"/>
  <cols>
    <col min="1" max="1" width="13" style="3" bestFit="1" customWidth="1"/>
    <col min="2" max="2" width="17.28515625" style="3" bestFit="1" customWidth="1"/>
    <col min="3" max="3" width="76" style="3" customWidth="1"/>
    <col min="4" max="4" width="18.85546875" style="3" bestFit="1" customWidth="1"/>
    <col min="5" max="5" width="30.140625" style="3" bestFit="1" customWidth="1"/>
    <col min="6" max="6" width="9.140625" style="3"/>
    <col min="7" max="7" width="7" style="3" customWidth="1"/>
    <col min="8" max="8" width="15.7109375" style="3" bestFit="1" customWidth="1"/>
    <col min="9" max="9" width="19" style="3" bestFit="1" customWidth="1"/>
    <col min="10" max="16384" width="9.140625" style="3"/>
  </cols>
  <sheetData>
    <row r="1" spans="2:10" ht="15.75" thickBot="1" x14ac:dyDescent="0.3"/>
    <row r="2" spans="2:10" ht="20.25" thickBot="1" x14ac:dyDescent="0.4">
      <c r="B2" s="98" t="s">
        <v>29</v>
      </c>
      <c r="C2" s="99"/>
      <c r="D2" s="99"/>
      <c r="E2" s="100"/>
      <c r="F2" s="10"/>
      <c r="G2" s="10"/>
      <c r="H2" s="10"/>
      <c r="I2" s="10"/>
      <c r="J2" s="10"/>
    </row>
    <row r="3" spans="2:10" ht="16.5" thickBot="1" x14ac:dyDescent="0.35">
      <c r="B3" s="75" t="s">
        <v>7</v>
      </c>
      <c r="C3" s="75" t="s">
        <v>8</v>
      </c>
      <c r="D3" s="75" t="s">
        <v>9</v>
      </c>
      <c r="E3" s="81" t="s">
        <v>10</v>
      </c>
      <c r="F3" s="10"/>
      <c r="G3" s="88" t="s">
        <v>22</v>
      </c>
      <c r="H3" s="89" t="s">
        <v>3</v>
      </c>
      <c r="I3" s="89" t="s">
        <v>4</v>
      </c>
      <c r="J3" s="89" t="s">
        <v>0</v>
      </c>
    </row>
    <row r="4" spans="2:10" ht="16.5" thickTop="1" x14ac:dyDescent="0.3">
      <c r="B4" s="77" t="s">
        <v>37</v>
      </c>
      <c r="C4" s="72" t="s">
        <v>108</v>
      </c>
      <c r="D4" s="77" t="s">
        <v>3</v>
      </c>
      <c r="E4" s="78">
        <v>107</v>
      </c>
      <c r="F4" s="10"/>
      <c r="G4" s="9">
        <f>SUMIFS(C4:C18,$D$4:$D$18,G$3)</f>
        <v>0</v>
      </c>
      <c r="H4" s="9">
        <f>SUMIFS(E4:E18,$D$4:$D$18,H$3)</f>
        <v>158</v>
      </c>
      <c r="I4" s="9">
        <f>SUMIFS(E4:E18,$D$4:$D$18,I$3)</f>
        <v>22</v>
      </c>
      <c r="J4" s="9">
        <f>SUM($E$4:$E$18)</f>
        <v>180</v>
      </c>
    </row>
    <row r="5" spans="2:10" ht="15.75" x14ac:dyDescent="0.3">
      <c r="B5" s="32" t="s">
        <v>34</v>
      </c>
      <c r="C5" s="2" t="s">
        <v>46</v>
      </c>
      <c r="D5" s="32" t="s">
        <v>3</v>
      </c>
      <c r="E5" s="56">
        <v>50</v>
      </c>
      <c r="F5" s="10"/>
      <c r="G5" s="10"/>
      <c r="H5" s="10"/>
      <c r="I5" s="10"/>
      <c r="J5" s="10"/>
    </row>
    <row r="6" spans="2:10" ht="15.75" x14ac:dyDescent="0.3">
      <c r="B6" s="32" t="s">
        <v>107</v>
      </c>
      <c r="C6" s="33" t="s">
        <v>47</v>
      </c>
      <c r="D6" s="33" t="s">
        <v>4</v>
      </c>
      <c r="E6" s="57">
        <v>8</v>
      </c>
      <c r="F6" s="10"/>
      <c r="G6" s="10"/>
      <c r="H6" s="10"/>
      <c r="I6" s="10"/>
      <c r="J6" s="10"/>
    </row>
    <row r="7" spans="2:10" ht="15.75" x14ac:dyDescent="0.3">
      <c r="B7" s="34" t="s">
        <v>38</v>
      </c>
      <c r="C7" s="2" t="s">
        <v>48</v>
      </c>
      <c r="D7" s="33" t="s">
        <v>4</v>
      </c>
      <c r="E7" s="57">
        <v>5</v>
      </c>
      <c r="F7" s="10"/>
      <c r="G7" s="10"/>
      <c r="H7" s="10"/>
      <c r="I7" s="10"/>
      <c r="J7" s="10"/>
    </row>
    <row r="8" spans="2:10" ht="15.75" x14ac:dyDescent="0.3">
      <c r="B8" s="60" t="s">
        <v>39</v>
      </c>
      <c r="C8" s="2" t="s">
        <v>49</v>
      </c>
      <c r="D8" s="33" t="s">
        <v>4</v>
      </c>
      <c r="E8" s="57">
        <v>3</v>
      </c>
      <c r="F8" s="10"/>
      <c r="G8" s="10"/>
      <c r="H8" s="10"/>
      <c r="I8" s="10"/>
      <c r="J8" s="10"/>
    </row>
    <row r="9" spans="2:10" ht="16.5" x14ac:dyDescent="0.3">
      <c r="B9" s="31" t="s">
        <v>35</v>
      </c>
      <c r="C9" s="33" t="s">
        <v>36</v>
      </c>
      <c r="D9" s="33" t="s">
        <v>3</v>
      </c>
      <c r="E9" s="57">
        <v>1</v>
      </c>
      <c r="F9" s="10"/>
      <c r="G9" s="10"/>
      <c r="H9" s="10"/>
      <c r="I9" s="10"/>
      <c r="J9" s="10"/>
    </row>
    <row r="10" spans="2:10" ht="15.75" x14ac:dyDescent="0.3">
      <c r="B10" s="34" t="s">
        <v>40</v>
      </c>
      <c r="C10" s="2" t="s">
        <v>50</v>
      </c>
      <c r="D10" s="33" t="s">
        <v>4</v>
      </c>
      <c r="E10" s="57">
        <v>1</v>
      </c>
      <c r="F10" s="10"/>
      <c r="G10" s="10"/>
      <c r="H10" s="10"/>
      <c r="I10" s="10"/>
      <c r="J10" s="10"/>
    </row>
    <row r="11" spans="2:10" ht="15.75" x14ac:dyDescent="0.3">
      <c r="B11" s="34" t="s">
        <v>41</v>
      </c>
      <c r="C11" s="2" t="s">
        <v>51</v>
      </c>
      <c r="D11" s="33" t="s">
        <v>4</v>
      </c>
      <c r="E11" s="57">
        <v>1</v>
      </c>
      <c r="F11" s="10"/>
      <c r="G11" s="10"/>
      <c r="H11" s="10"/>
      <c r="I11" s="10"/>
      <c r="J11" s="10"/>
    </row>
    <row r="12" spans="2:10" ht="15.75" x14ac:dyDescent="0.3">
      <c r="B12" s="34" t="s">
        <v>42</v>
      </c>
      <c r="C12" s="2" t="s">
        <v>52</v>
      </c>
      <c r="D12" s="33" t="s">
        <v>4</v>
      </c>
      <c r="E12" s="57">
        <v>1</v>
      </c>
      <c r="F12" s="10"/>
      <c r="G12" s="10"/>
      <c r="H12" s="10"/>
      <c r="I12" s="10"/>
      <c r="J12" s="10"/>
    </row>
    <row r="13" spans="2:10" ht="15.75" x14ac:dyDescent="0.3">
      <c r="B13" s="34" t="s">
        <v>43</v>
      </c>
      <c r="C13" s="2" t="s">
        <v>53</v>
      </c>
      <c r="D13" s="33" t="s">
        <v>4</v>
      </c>
      <c r="E13" s="57">
        <v>1</v>
      </c>
      <c r="F13" s="10"/>
      <c r="G13" s="10"/>
      <c r="H13" s="10"/>
      <c r="I13" s="10"/>
      <c r="J13" s="10"/>
    </row>
    <row r="14" spans="2:10" ht="15.75" x14ac:dyDescent="0.3">
      <c r="B14" s="34" t="s">
        <v>44</v>
      </c>
      <c r="C14" s="2" t="s">
        <v>54</v>
      </c>
      <c r="D14" s="33" t="s">
        <v>4</v>
      </c>
      <c r="E14" s="57">
        <v>1</v>
      </c>
      <c r="F14" s="10"/>
      <c r="G14" s="10"/>
      <c r="H14" s="10"/>
      <c r="I14" s="10"/>
      <c r="J14" s="10"/>
    </row>
    <row r="15" spans="2:10" ht="15.75" x14ac:dyDescent="0.3">
      <c r="B15" s="34" t="s">
        <v>45</v>
      </c>
      <c r="C15" s="2" t="s">
        <v>55</v>
      </c>
      <c r="D15" s="33" t="s">
        <v>4</v>
      </c>
      <c r="E15" s="57">
        <v>1</v>
      </c>
      <c r="F15" s="10"/>
      <c r="G15" s="10"/>
      <c r="H15" s="10"/>
      <c r="I15" s="10"/>
      <c r="J15" s="10"/>
    </row>
  </sheetData>
  <sortState xmlns:xlrd2="http://schemas.microsoft.com/office/spreadsheetml/2017/richdata2" ref="B4:E13">
    <sortCondition descending="1" ref="E4:E13"/>
  </sortState>
  <mergeCells count="1">
    <mergeCell ref="B2:E2"/>
  </mergeCells>
  <conditionalFormatting sqref="B4">
    <cfRule type="duplicateValues" dxfId="154" priority="39"/>
    <cfRule type="duplicateValues" dxfId="153" priority="38"/>
  </conditionalFormatting>
  <conditionalFormatting sqref="B5">
    <cfRule type="duplicateValues" dxfId="152" priority="34"/>
    <cfRule type="duplicateValues" dxfId="151" priority="35"/>
  </conditionalFormatting>
  <conditionalFormatting sqref="B6">
    <cfRule type="duplicateValues" dxfId="150" priority="31"/>
  </conditionalFormatting>
  <conditionalFormatting sqref="B7">
    <cfRule type="duplicateValues" dxfId="149" priority="30"/>
  </conditionalFormatting>
  <conditionalFormatting sqref="B8">
    <cfRule type="duplicateValues" dxfId="148" priority="27"/>
    <cfRule type="duplicateValues" dxfId="147" priority="26"/>
  </conditionalFormatting>
  <conditionalFormatting sqref="B9">
    <cfRule type="duplicateValues" dxfId="146" priority="23"/>
    <cfRule type="duplicateValues" dxfId="145" priority="22"/>
  </conditionalFormatting>
  <conditionalFormatting sqref="B10">
    <cfRule type="duplicateValues" dxfId="144" priority="18"/>
    <cfRule type="duplicateValues" dxfId="143" priority="19"/>
  </conditionalFormatting>
  <conditionalFormatting sqref="B11">
    <cfRule type="duplicateValues" dxfId="142" priority="15"/>
  </conditionalFormatting>
  <conditionalFormatting sqref="B12">
    <cfRule type="duplicateValues" dxfId="141" priority="12"/>
  </conditionalFormatting>
  <conditionalFormatting sqref="B13">
    <cfRule type="duplicateValues" dxfId="140" priority="9"/>
  </conditionalFormatting>
  <conditionalFormatting sqref="B14">
    <cfRule type="duplicateValues" dxfId="139" priority="6"/>
  </conditionalFormatting>
  <conditionalFormatting sqref="B15">
    <cfRule type="duplicateValues" dxfId="138" priority="3"/>
  </conditionalFormatting>
  <conditionalFormatting sqref="C4">
    <cfRule type="duplicateValues" dxfId="137" priority="36"/>
    <cfRule type="duplicateValues" dxfId="136" priority="37"/>
  </conditionalFormatting>
  <conditionalFormatting sqref="C5">
    <cfRule type="duplicateValues" dxfId="135" priority="32"/>
    <cfRule type="duplicateValues" dxfId="134" priority="33"/>
  </conditionalFormatting>
  <conditionalFormatting sqref="C7">
    <cfRule type="duplicateValues" dxfId="133" priority="29"/>
    <cfRule type="duplicateValues" dxfId="132" priority="28"/>
  </conditionalFormatting>
  <conditionalFormatting sqref="C8">
    <cfRule type="duplicateValues" dxfId="131" priority="25"/>
    <cfRule type="duplicateValues" dxfId="130" priority="24"/>
  </conditionalFormatting>
  <conditionalFormatting sqref="C9">
    <cfRule type="duplicateValues" dxfId="129" priority="20"/>
    <cfRule type="duplicateValues" dxfId="128" priority="21"/>
  </conditionalFormatting>
  <conditionalFormatting sqref="C10">
    <cfRule type="duplicateValues" dxfId="127" priority="17"/>
    <cfRule type="duplicateValues" dxfId="126" priority="16"/>
  </conditionalFormatting>
  <conditionalFormatting sqref="C11">
    <cfRule type="duplicateValues" dxfId="125" priority="14"/>
    <cfRule type="duplicateValues" dxfId="124" priority="13"/>
  </conditionalFormatting>
  <conditionalFormatting sqref="C12">
    <cfRule type="duplicateValues" dxfId="123" priority="11"/>
    <cfRule type="duplicateValues" dxfId="122" priority="10"/>
  </conditionalFormatting>
  <conditionalFormatting sqref="C13">
    <cfRule type="duplicateValues" dxfId="121" priority="8"/>
    <cfRule type="duplicateValues" dxfId="120" priority="7"/>
  </conditionalFormatting>
  <conditionalFormatting sqref="C14">
    <cfRule type="duplicateValues" dxfId="119" priority="5"/>
    <cfRule type="duplicateValues" dxfId="118" priority="4"/>
  </conditionalFormatting>
  <conditionalFormatting sqref="C15">
    <cfRule type="duplicateValues" dxfId="117" priority="2"/>
    <cfRule type="duplicateValues" dxfId="116" priority="1"/>
  </conditionalFormatting>
  <pageMargins left="0.7" right="0.7" top="0.75" bottom="0.75" header="0.3" footer="0.3"/>
  <pageSetup scale="49" orientation="landscape" r:id="rId1"/>
  <ignoredErrors>
    <ignoredError sqref="H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15"/>
  <sheetViews>
    <sheetView zoomScale="90" zoomScaleNormal="90" zoomScaleSheetLayoutView="90" workbookViewId="0">
      <selection activeCell="H4" sqref="H4"/>
    </sheetView>
  </sheetViews>
  <sheetFormatPr defaultColWidth="9.140625" defaultRowHeight="15" x14ac:dyDescent="0.25"/>
  <cols>
    <col min="1" max="1" width="13" style="3" bestFit="1" customWidth="1"/>
    <col min="2" max="2" width="17.28515625" style="3" bestFit="1" customWidth="1"/>
    <col min="3" max="3" width="89.140625" style="3" bestFit="1" customWidth="1"/>
    <col min="4" max="4" width="26.140625" style="3" bestFit="1" customWidth="1"/>
    <col min="5" max="5" width="29" style="3" customWidth="1"/>
    <col min="6" max="6" width="9.140625" style="3"/>
    <col min="7" max="7" width="9.140625" style="3" customWidth="1"/>
    <col min="8" max="8" width="13.85546875" style="3" bestFit="1" customWidth="1"/>
    <col min="9" max="9" width="19" style="3" customWidth="1"/>
    <col min="10" max="10" width="7" style="3" bestFit="1" customWidth="1"/>
    <col min="11" max="16384" width="9.140625" style="3"/>
  </cols>
  <sheetData>
    <row r="1" spans="2:10" ht="15.75" thickBot="1" x14ac:dyDescent="0.3"/>
    <row r="2" spans="2:10" ht="20.25" thickBot="1" x14ac:dyDescent="0.4">
      <c r="B2" s="98" t="s">
        <v>11</v>
      </c>
      <c r="C2" s="99"/>
      <c r="D2" s="99"/>
      <c r="E2" s="100"/>
    </row>
    <row r="3" spans="2:10" ht="16.5" thickBot="1" x14ac:dyDescent="0.35">
      <c r="B3" s="75" t="s">
        <v>7</v>
      </c>
      <c r="C3" s="76" t="s">
        <v>8</v>
      </c>
      <c r="D3" s="76" t="s">
        <v>9</v>
      </c>
      <c r="E3" s="76" t="s">
        <v>10</v>
      </c>
      <c r="G3" s="80" t="s">
        <v>22</v>
      </c>
      <c r="H3" s="89" t="s">
        <v>3</v>
      </c>
      <c r="I3" s="89" t="s">
        <v>4</v>
      </c>
      <c r="J3" s="89" t="s">
        <v>0</v>
      </c>
    </row>
    <row r="4" spans="2:10" ht="17.25" thickTop="1" x14ac:dyDescent="0.3">
      <c r="B4" s="71" t="s">
        <v>34</v>
      </c>
      <c r="C4" s="72" t="s">
        <v>84</v>
      </c>
      <c r="D4" s="73" t="s">
        <v>3</v>
      </c>
      <c r="E4" s="74">
        <v>5</v>
      </c>
      <c r="G4" s="6">
        <f>SUMIF($D$4:$D$71,$G$3,$E$4:$E$71)</f>
        <v>0</v>
      </c>
      <c r="H4" s="6">
        <f>SUMIF($D$4:$D$61,$H$3,$E$4:$E$61)</f>
        <v>71</v>
      </c>
      <c r="I4" s="6">
        <f>SUMIFS(E4:E98,$D$4:$D$98,I$3)</f>
        <v>20</v>
      </c>
      <c r="J4" s="6">
        <f>SUM($E$4:$E$71)</f>
        <v>91</v>
      </c>
    </row>
    <row r="5" spans="2:10" ht="16.5" x14ac:dyDescent="0.3">
      <c r="B5" s="32" t="s">
        <v>37</v>
      </c>
      <c r="C5" s="21" t="s">
        <v>108</v>
      </c>
      <c r="D5" s="21" t="s">
        <v>3</v>
      </c>
      <c r="E5" s="54">
        <v>16</v>
      </c>
    </row>
    <row r="6" spans="2:10" ht="16.5" x14ac:dyDescent="0.3">
      <c r="B6" s="31" t="s">
        <v>73</v>
      </c>
      <c r="C6" s="2" t="s">
        <v>85</v>
      </c>
      <c r="D6" s="21" t="s">
        <v>4</v>
      </c>
      <c r="E6" s="54">
        <v>3</v>
      </c>
    </row>
    <row r="7" spans="2:10" ht="16.5" x14ac:dyDescent="0.3">
      <c r="B7" s="31" t="s">
        <v>74</v>
      </c>
      <c r="C7" s="2" t="s">
        <v>86</v>
      </c>
      <c r="D7" s="21" t="s">
        <v>4</v>
      </c>
      <c r="E7" s="54">
        <v>4</v>
      </c>
    </row>
    <row r="8" spans="2:10" ht="16.5" x14ac:dyDescent="0.3">
      <c r="B8" s="31" t="s">
        <v>35</v>
      </c>
      <c r="C8" s="2" t="s">
        <v>36</v>
      </c>
      <c r="D8" s="21" t="s">
        <v>3</v>
      </c>
      <c r="E8" s="54">
        <v>8</v>
      </c>
    </row>
    <row r="9" spans="2:10" ht="16.5" x14ac:dyDescent="0.3">
      <c r="B9" s="21" t="s">
        <v>75</v>
      </c>
      <c r="C9" s="2" t="s">
        <v>87</v>
      </c>
      <c r="D9" s="21" t="s">
        <v>4</v>
      </c>
      <c r="E9" s="54">
        <v>2</v>
      </c>
    </row>
    <row r="10" spans="2:10" ht="16.5" x14ac:dyDescent="0.3">
      <c r="B10" s="30" t="s">
        <v>77</v>
      </c>
      <c r="C10" s="2" t="s">
        <v>89</v>
      </c>
      <c r="D10" s="30" t="s">
        <v>4</v>
      </c>
      <c r="E10" s="54">
        <v>2</v>
      </c>
    </row>
    <row r="11" spans="2:10" ht="16.5" x14ac:dyDescent="0.3">
      <c r="B11" s="21" t="s">
        <v>79</v>
      </c>
      <c r="C11" s="2" t="s">
        <v>91</v>
      </c>
      <c r="D11" s="21" t="s">
        <v>3</v>
      </c>
      <c r="E11" s="54">
        <v>3</v>
      </c>
    </row>
    <row r="12" spans="2:10" ht="16.5" x14ac:dyDescent="0.3">
      <c r="B12" s="21" t="s">
        <v>80</v>
      </c>
      <c r="C12" s="21" t="s">
        <v>92</v>
      </c>
      <c r="D12" s="21" t="s">
        <v>4</v>
      </c>
      <c r="E12" s="54">
        <v>8</v>
      </c>
    </row>
    <row r="13" spans="2:10" ht="16.5" x14ac:dyDescent="0.3">
      <c r="B13" s="21" t="s">
        <v>81</v>
      </c>
      <c r="C13" s="2" t="s">
        <v>93</v>
      </c>
      <c r="D13" s="21" t="s">
        <v>3</v>
      </c>
      <c r="E13" s="54">
        <v>28</v>
      </c>
    </row>
    <row r="14" spans="2:10" ht="16.5" x14ac:dyDescent="0.3">
      <c r="B14" s="30" t="s">
        <v>82</v>
      </c>
      <c r="C14" s="2" t="s">
        <v>94</v>
      </c>
      <c r="D14" s="30" t="s">
        <v>3</v>
      </c>
      <c r="E14" s="54">
        <v>11</v>
      </c>
    </row>
    <row r="15" spans="2:10" ht="16.5" x14ac:dyDescent="0.3">
      <c r="B15" s="30" t="s">
        <v>83</v>
      </c>
      <c r="C15" s="2" t="s">
        <v>95</v>
      </c>
      <c r="D15" s="30" t="s">
        <v>4</v>
      </c>
      <c r="E15" s="54">
        <v>1</v>
      </c>
    </row>
  </sheetData>
  <mergeCells count="1">
    <mergeCell ref="B2:E2"/>
  </mergeCells>
  <conditionalFormatting sqref="B4">
    <cfRule type="duplicateValues" dxfId="115" priority="41"/>
  </conditionalFormatting>
  <conditionalFormatting sqref="B5">
    <cfRule type="duplicateValues" dxfId="114" priority="1"/>
    <cfRule type="duplicateValues" dxfId="113" priority="2"/>
  </conditionalFormatting>
  <conditionalFormatting sqref="B6">
    <cfRule type="duplicateValues" dxfId="112" priority="35"/>
  </conditionalFormatting>
  <conditionalFormatting sqref="B7">
    <cfRule type="duplicateValues" dxfId="111" priority="32"/>
  </conditionalFormatting>
  <conditionalFormatting sqref="B8">
    <cfRule type="duplicateValues" dxfId="110" priority="29"/>
  </conditionalFormatting>
  <conditionalFormatting sqref="B9">
    <cfRule type="duplicateValues" dxfId="109" priority="26"/>
  </conditionalFormatting>
  <conditionalFormatting sqref="B10">
    <cfRule type="duplicateValues" dxfId="108" priority="23"/>
  </conditionalFormatting>
  <conditionalFormatting sqref="B11">
    <cfRule type="duplicateValues" dxfId="107" priority="19"/>
    <cfRule type="duplicateValues" dxfId="106" priority="20"/>
  </conditionalFormatting>
  <conditionalFormatting sqref="B12">
    <cfRule type="duplicateValues" dxfId="105" priority="15"/>
    <cfRule type="duplicateValues" dxfId="104" priority="16"/>
  </conditionalFormatting>
  <conditionalFormatting sqref="B13">
    <cfRule type="duplicateValues" dxfId="103" priority="13"/>
    <cfRule type="duplicateValues" dxfId="102" priority="14"/>
  </conditionalFormatting>
  <conditionalFormatting sqref="B14">
    <cfRule type="duplicateValues" dxfId="101" priority="9"/>
    <cfRule type="duplicateValues" dxfId="100" priority="10"/>
  </conditionalFormatting>
  <conditionalFormatting sqref="B15">
    <cfRule type="duplicateValues" dxfId="99" priority="5"/>
    <cfRule type="duplicateValues" dxfId="98" priority="6"/>
  </conditionalFormatting>
  <conditionalFormatting sqref="B20:B24">
    <cfRule type="duplicateValues" dxfId="97" priority="43"/>
  </conditionalFormatting>
  <conditionalFormatting sqref="B20:B31">
    <cfRule type="duplicateValues" dxfId="96" priority="42"/>
  </conditionalFormatting>
  <conditionalFormatting sqref="C4">
    <cfRule type="duplicateValues" dxfId="95" priority="39"/>
    <cfRule type="duplicateValues" dxfId="94" priority="40"/>
  </conditionalFormatting>
  <conditionalFormatting sqref="C6">
    <cfRule type="duplicateValues" dxfId="93" priority="33"/>
    <cfRule type="duplicateValues" dxfId="92" priority="34"/>
  </conditionalFormatting>
  <conditionalFormatting sqref="C7">
    <cfRule type="duplicateValues" dxfId="91" priority="30"/>
    <cfRule type="duplicateValues" dxfId="90" priority="31"/>
  </conditionalFormatting>
  <conditionalFormatting sqref="C8">
    <cfRule type="duplicateValues" dxfId="89" priority="28"/>
    <cfRule type="duplicateValues" dxfId="88" priority="27"/>
  </conditionalFormatting>
  <conditionalFormatting sqref="C9">
    <cfRule type="duplicateValues" dxfId="87" priority="24"/>
    <cfRule type="duplicateValues" dxfId="86" priority="25"/>
  </conditionalFormatting>
  <conditionalFormatting sqref="C10">
    <cfRule type="duplicateValues" dxfId="85" priority="21"/>
    <cfRule type="duplicateValues" dxfId="84" priority="22"/>
  </conditionalFormatting>
  <conditionalFormatting sqref="C11">
    <cfRule type="duplicateValues" dxfId="83" priority="18"/>
    <cfRule type="duplicateValues" dxfId="82" priority="17"/>
  </conditionalFormatting>
  <conditionalFormatting sqref="C13">
    <cfRule type="duplicateValues" dxfId="81" priority="12"/>
    <cfRule type="duplicateValues" dxfId="80" priority="11"/>
  </conditionalFormatting>
  <conditionalFormatting sqref="C14">
    <cfRule type="duplicateValues" dxfId="79" priority="8"/>
    <cfRule type="duplicateValues" dxfId="78" priority="7"/>
  </conditionalFormatting>
  <conditionalFormatting sqref="C15">
    <cfRule type="duplicateValues" dxfId="77" priority="3"/>
    <cfRule type="duplicateValues" dxfId="76" priority="4"/>
  </conditionalFormatting>
  <conditionalFormatting sqref="D20:D22 D24:D31">
    <cfRule type="duplicateValues" dxfId="75" priority="44"/>
    <cfRule type="duplicateValues" dxfId="74" priority="45"/>
  </conditionalFormatting>
  <pageMargins left="0.7" right="0.7" top="0.75" bottom="0.75" header="0.3" footer="0.3"/>
  <pageSetup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6"/>
  <sheetViews>
    <sheetView workbookViewId="0">
      <selection activeCell="E22" sqref="E22"/>
    </sheetView>
  </sheetViews>
  <sheetFormatPr defaultColWidth="9.140625" defaultRowHeight="15" x14ac:dyDescent="0.25"/>
  <cols>
    <col min="1" max="1" width="13" style="3" bestFit="1" customWidth="1"/>
    <col min="2" max="2" width="15" style="3" bestFit="1" customWidth="1"/>
    <col min="3" max="3" width="50" style="3" customWidth="1"/>
    <col min="4" max="4" width="19" style="3" customWidth="1"/>
    <col min="5" max="5" width="30.140625" style="3" bestFit="1" customWidth="1"/>
    <col min="6" max="6" width="9.140625" style="3"/>
    <col min="7" max="7" width="7.140625" style="3" customWidth="1"/>
    <col min="8" max="8" width="13.85546875" style="3" bestFit="1" customWidth="1"/>
    <col min="9" max="9" width="19" style="3" bestFit="1" customWidth="1"/>
    <col min="10" max="10" width="7" style="3" customWidth="1"/>
    <col min="11" max="16384" width="9.140625" style="3"/>
  </cols>
  <sheetData>
    <row r="1" spans="2:10" ht="15.75" thickBot="1" x14ac:dyDescent="0.3"/>
    <row r="2" spans="2:10" ht="20.25" thickBot="1" x14ac:dyDescent="0.4">
      <c r="B2" s="98" t="s">
        <v>30</v>
      </c>
      <c r="C2" s="99"/>
      <c r="D2" s="99"/>
      <c r="E2" s="100"/>
    </row>
    <row r="3" spans="2:10" ht="16.5" thickBot="1" x14ac:dyDescent="0.35">
      <c r="B3" s="85" t="s">
        <v>7</v>
      </c>
      <c r="C3" s="86" t="s">
        <v>8</v>
      </c>
      <c r="D3" s="86" t="s">
        <v>9</v>
      </c>
      <c r="E3" s="87" t="s">
        <v>10</v>
      </c>
      <c r="G3" s="88" t="s">
        <v>22</v>
      </c>
      <c r="H3" s="89" t="s">
        <v>3</v>
      </c>
      <c r="I3" s="89" t="s">
        <v>4</v>
      </c>
      <c r="J3" s="89" t="s">
        <v>0</v>
      </c>
    </row>
    <row r="4" spans="2:10" ht="16.5" thickTop="1" x14ac:dyDescent="0.3">
      <c r="B4" s="83" t="s">
        <v>63</v>
      </c>
      <c r="C4" s="72" t="s">
        <v>68</v>
      </c>
      <c r="D4" s="84" t="s">
        <v>4</v>
      </c>
      <c r="E4" s="42">
        <v>18</v>
      </c>
      <c r="G4" s="6">
        <f>SUMIFS(C4:C6,$D$4:$D$6,G$3)</f>
        <v>0</v>
      </c>
      <c r="H4" s="6">
        <f>SUMIFS(E4:E6,$D$4:$D$6,H$3)</f>
        <v>0</v>
      </c>
      <c r="I4" s="6">
        <f>SUMIFS(E4:E6,$D$4:$D$6,I$3)</f>
        <v>40</v>
      </c>
      <c r="J4" s="6">
        <f>SUM($E$4:$E$6)</f>
        <v>40</v>
      </c>
    </row>
    <row r="5" spans="2:10" ht="15.75" x14ac:dyDescent="0.25">
      <c r="B5" s="59" t="s">
        <v>72</v>
      </c>
      <c r="C5" s="36" t="s">
        <v>69</v>
      </c>
      <c r="D5" s="36" t="s">
        <v>4</v>
      </c>
      <c r="E5" s="43">
        <v>16</v>
      </c>
    </row>
    <row r="6" spans="2:10" ht="15.75" x14ac:dyDescent="0.3">
      <c r="B6" s="53" t="s">
        <v>62</v>
      </c>
      <c r="C6" s="2" t="s">
        <v>67</v>
      </c>
      <c r="D6" s="34" t="s">
        <v>4</v>
      </c>
      <c r="E6" s="43">
        <v>6</v>
      </c>
    </row>
  </sheetData>
  <mergeCells count="1">
    <mergeCell ref="B2:E2"/>
  </mergeCells>
  <conditionalFormatting sqref="B4">
    <cfRule type="duplicateValues" dxfId="73" priority="5"/>
    <cfRule type="duplicateValues" dxfId="72" priority="6"/>
  </conditionalFormatting>
  <conditionalFormatting sqref="B5">
    <cfRule type="duplicateValues" dxfId="71" priority="1"/>
    <cfRule type="duplicateValues" dxfId="70" priority="2"/>
  </conditionalFormatting>
  <conditionalFormatting sqref="B6">
    <cfRule type="duplicateValues" dxfId="69" priority="9"/>
    <cfRule type="duplicateValues" dxfId="68" priority="10"/>
  </conditionalFormatting>
  <conditionalFormatting sqref="B12:B14">
    <cfRule type="duplicateValues" dxfId="67" priority="11"/>
    <cfRule type="duplicateValues" dxfId="66" priority="13"/>
  </conditionalFormatting>
  <conditionalFormatting sqref="C4">
    <cfRule type="duplicateValues" dxfId="65" priority="3"/>
    <cfRule type="duplicateValues" dxfId="64" priority="4"/>
  </conditionalFormatting>
  <conditionalFormatting sqref="C6">
    <cfRule type="duplicateValues" dxfId="63" priority="7"/>
    <cfRule type="duplicateValues" dxfId="62" priority="8"/>
  </conditionalFormatting>
  <conditionalFormatting sqref="D12:D14">
    <cfRule type="duplicateValues" dxfId="61" priority="14"/>
    <cfRule type="duplicateValues" dxfId="60" priority="16"/>
  </conditionalFormatting>
  <conditionalFormatting sqref="E12:E14">
    <cfRule type="duplicateValues" dxfId="59" priority="12"/>
    <cfRule type="duplicateValues" dxfId="58" priority="15"/>
  </conditionalFormatting>
  <pageMargins left="0.7" right="0.7" top="0.75" bottom="0.75" header="0.3" footer="0.3"/>
  <pageSetup scale="70" fitToHeight="0" orientation="landscape" r:id="rId1"/>
  <ignoredErrors>
    <ignoredError sqref="H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5"/>
  <sheetViews>
    <sheetView zoomScaleNormal="100" workbookViewId="0">
      <selection activeCell="C8" sqref="C8"/>
    </sheetView>
  </sheetViews>
  <sheetFormatPr defaultColWidth="9.140625" defaultRowHeight="15" x14ac:dyDescent="0.25"/>
  <cols>
    <col min="1" max="1" width="13" style="3" bestFit="1" customWidth="1"/>
    <col min="2" max="2" width="13" style="3" customWidth="1"/>
    <col min="3" max="3" width="80.140625" style="3" customWidth="1"/>
    <col min="4" max="4" width="15.7109375" style="3" customWidth="1"/>
    <col min="5" max="5" width="30.140625" style="3" customWidth="1"/>
    <col min="6" max="6" width="9.140625" style="3"/>
    <col min="7" max="7" width="7.140625" style="3" customWidth="1"/>
    <col min="8" max="8" width="13.85546875" style="3" bestFit="1" customWidth="1"/>
    <col min="9" max="9" width="19" style="3" customWidth="1"/>
    <col min="10" max="10" width="9" style="3" customWidth="1"/>
    <col min="11" max="16384" width="9.140625" style="3"/>
  </cols>
  <sheetData>
    <row r="1" spans="2:10" ht="15.75" thickBot="1" x14ac:dyDescent="0.3"/>
    <row r="2" spans="2:10" ht="20.25" thickBot="1" x14ac:dyDescent="0.4">
      <c r="B2" s="121" t="s">
        <v>31</v>
      </c>
      <c r="C2" s="122"/>
      <c r="D2" s="122"/>
      <c r="E2" s="123"/>
    </row>
    <row r="3" spans="2:10" ht="16.5" thickBot="1" x14ac:dyDescent="0.35">
      <c r="B3" s="91" t="s">
        <v>7</v>
      </c>
      <c r="C3" s="91" t="s">
        <v>8</v>
      </c>
      <c r="D3" s="92" t="s">
        <v>9</v>
      </c>
      <c r="E3" s="93" t="s">
        <v>10</v>
      </c>
      <c r="G3" s="88" t="s">
        <v>22</v>
      </c>
      <c r="H3" s="89" t="s">
        <v>3</v>
      </c>
      <c r="I3" s="89" t="s">
        <v>4</v>
      </c>
      <c r="J3" s="89" t="s">
        <v>0</v>
      </c>
    </row>
    <row r="4" spans="2:10" ht="16.5" thickTop="1" x14ac:dyDescent="0.3">
      <c r="B4" s="90" t="s">
        <v>58</v>
      </c>
      <c r="C4" s="72" t="s">
        <v>60</v>
      </c>
      <c r="D4" s="42" t="s">
        <v>3</v>
      </c>
      <c r="E4" s="42">
        <v>70</v>
      </c>
      <c r="G4" s="6">
        <f>SUMIFS(C4:C95,$D$4:$D$95,G$3)</f>
        <v>0</v>
      </c>
      <c r="H4" s="6">
        <f>SUMIFS(E4:E95,$D$4:$D$95,H$3)</f>
        <v>75</v>
      </c>
      <c r="I4" s="6">
        <f>SUMIFS(E4:E95,$D$4:$D$95,I$3)</f>
        <v>0</v>
      </c>
      <c r="J4" s="6">
        <f>SUM($E$4:$E$27)</f>
        <v>75</v>
      </c>
    </row>
    <row r="5" spans="2:10" ht="15.75" x14ac:dyDescent="0.3">
      <c r="B5" s="2" t="s">
        <v>59</v>
      </c>
      <c r="C5" s="2" t="s">
        <v>61</v>
      </c>
      <c r="D5" s="43" t="s">
        <v>3</v>
      </c>
      <c r="E5" s="43">
        <v>5</v>
      </c>
    </row>
  </sheetData>
  <mergeCells count="1">
    <mergeCell ref="B2:E2"/>
  </mergeCells>
  <conditionalFormatting sqref="B4:B5">
    <cfRule type="duplicateValues" dxfId="57" priority="3"/>
    <cfRule type="duplicateValues" dxfId="56" priority="4"/>
  </conditionalFormatting>
  <conditionalFormatting sqref="B12:B13">
    <cfRule type="duplicateValues" dxfId="55" priority="5"/>
    <cfRule type="duplicateValues" dxfId="54" priority="7"/>
  </conditionalFormatting>
  <conditionalFormatting sqref="C4:C5">
    <cfRule type="duplicateValues" dxfId="53" priority="1"/>
    <cfRule type="duplicateValues" dxfId="52" priority="2"/>
  </conditionalFormatting>
  <conditionalFormatting sqref="D12:D13">
    <cfRule type="duplicateValues" dxfId="51" priority="8"/>
    <cfRule type="duplicateValues" dxfId="50" priority="10"/>
  </conditionalFormatting>
  <conditionalFormatting sqref="E12:E13">
    <cfRule type="duplicateValues" dxfId="49" priority="6"/>
    <cfRule type="duplicateValues" dxfId="48" priority="9"/>
  </conditionalFormatting>
  <pageMargins left="0.7" right="0.7" top="0.75" bottom="0.75" header="0.3" footer="0.3"/>
  <pageSetup scale="43" orientation="portrait" r:id="rId1"/>
  <ignoredErrors>
    <ignoredError sqref="H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10"/>
  <sheetViews>
    <sheetView tabSelected="1" topLeftCell="C1" zoomScale="89" zoomScaleNormal="89" workbookViewId="0">
      <selection activeCell="I13" sqref="I13"/>
    </sheetView>
  </sheetViews>
  <sheetFormatPr defaultColWidth="9.140625" defaultRowHeight="15.75" x14ac:dyDescent="0.3"/>
  <cols>
    <col min="1" max="1" width="13" style="3" bestFit="1" customWidth="1"/>
    <col min="2" max="2" width="25.42578125" style="63" customWidth="1"/>
    <col min="3" max="3" width="103" style="10" bestFit="1" customWidth="1"/>
    <col min="4" max="4" width="19" style="10" bestFit="1" customWidth="1"/>
    <col min="5" max="5" width="32.28515625" style="10" customWidth="1"/>
    <col min="6" max="6" width="9.140625" style="3"/>
    <col min="7" max="7" width="9.140625" style="3" customWidth="1"/>
    <col min="8" max="8" width="13.85546875" style="3" bestFit="1" customWidth="1"/>
    <col min="9" max="9" width="19" style="3" customWidth="1"/>
    <col min="10" max="10" width="5.7109375" style="3" customWidth="1"/>
    <col min="11" max="16384" width="9.140625" style="3"/>
  </cols>
  <sheetData>
    <row r="1" spans="2:10" ht="16.5" thickBot="1" x14ac:dyDescent="0.35">
      <c r="B1" s="64"/>
      <c r="C1" s="65"/>
      <c r="E1" s="65"/>
    </row>
    <row r="2" spans="2:10" ht="20.25" thickBot="1" x14ac:dyDescent="0.4">
      <c r="B2" s="98" t="s">
        <v>32</v>
      </c>
      <c r="C2" s="99"/>
      <c r="D2" s="99"/>
      <c r="E2" s="100"/>
    </row>
    <row r="3" spans="2:10" ht="16.5" thickBot="1" x14ac:dyDescent="0.35">
      <c r="B3" s="86" t="s">
        <v>7</v>
      </c>
      <c r="C3" s="85" t="s">
        <v>8</v>
      </c>
      <c r="D3" s="85" t="s">
        <v>9</v>
      </c>
      <c r="E3" s="87" t="s">
        <v>10</v>
      </c>
      <c r="G3" s="88" t="s">
        <v>22</v>
      </c>
      <c r="H3" s="89" t="s">
        <v>3</v>
      </c>
      <c r="I3" s="89" t="s">
        <v>4</v>
      </c>
      <c r="J3" s="89" t="s">
        <v>0</v>
      </c>
    </row>
    <row r="4" spans="2:10" ht="17.25" thickTop="1" x14ac:dyDescent="0.3">
      <c r="B4" s="84" t="s">
        <v>98</v>
      </c>
      <c r="C4" s="72" t="s">
        <v>102</v>
      </c>
      <c r="D4" s="94" t="s">
        <v>4</v>
      </c>
      <c r="E4" s="95">
        <v>6</v>
      </c>
      <c r="G4" s="9">
        <f>SUMIFS(E7:E78,$D$7:$D$78,G$3)</f>
        <v>0</v>
      </c>
      <c r="H4" s="9">
        <f>SUMIFS(E7:E78,$D$7:$D$78,H$3)</f>
        <v>2</v>
      </c>
      <c r="I4" s="9">
        <f>SUMIFS(E4:E75,$D$4:$D$75,I$3)</f>
        <v>14</v>
      </c>
      <c r="J4" s="6">
        <f>SUM(E4:E10)</f>
        <v>16</v>
      </c>
    </row>
    <row r="5" spans="2:10" ht="16.5" x14ac:dyDescent="0.3">
      <c r="B5" s="34" t="s">
        <v>99</v>
      </c>
      <c r="C5" s="2" t="s">
        <v>103</v>
      </c>
      <c r="D5" s="38" t="s">
        <v>4</v>
      </c>
      <c r="E5" s="55">
        <v>1</v>
      </c>
    </row>
    <row r="6" spans="2:10" ht="16.5" x14ac:dyDescent="0.3">
      <c r="B6" s="34" t="s">
        <v>100</v>
      </c>
      <c r="C6" s="2" t="s">
        <v>104</v>
      </c>
      <c r="D6" s="38" t="s">
        <v>4</v>
      </c>
      <c r="E6" s="55">
        <v>2</v>
      </c>
    </row>
    <row r="7" spans="2:10" ht="16.5" x14ac:dyDescent="0.3">
      <c r="B7" s="36" t="s">
        <v>78</v>
      </c>
      <c r="C7" s="2" t="s">
        <v>90</v>
      </c>
      <c r="D7" s="39" t="s">
        <v>3</v>
      </c>
      <c r="E7" s="55">
        <v>1</v>
      </c>
    </row>
    <row r="8" spans="2:10" ht="16.5" x14ac:dyDescent="0.3">
      <c r="B8" s="36" t="s">
        <v>63</v>
      </c>
      <c r="C8" s="2" t="s">
        <v>88</v>
      </c>
      <c r="D8" s="39" t="s">
        <v>4</v>
      </c>
      <c r="E8" s="55">
        <v>4</v>
      </c>
    </row>
    <row r="9" spans="2:10" ht="16.5" x14ac:dyDescent="0.3">
      <c r="B9" s="34" t="s">
        <v>76</v>
      </c>
      <c r="C9" s="2" t="s">
        <v>105</v>
      </c>
      <c r="D9" s="38" t="s">
        <v>3</v>
      </c>
      <c r="E9" s="55">
        <v>1</v>
      </c>
    </row>
    <row r="10" spans="2:10" ht="16.5" x14ac:dyDescent="0.3">
      <c r="B10" s="34" t="s">
        <v>101</v>
      </c>
      <c r="C10" s="34" t="s">
        <v>106</v>
      </c>
      <c r="D10" s="38" t="s">
        <v>4</v>
      </c>
      <c r="E10" s="55">
        <v>1</v>
      </c>
    </row>
  </sheetData>
  <autoFilter ref="B3:E3" xr:uid="{00000000-0009-0000-0000-000008000000}">
    <sortState xmlns:xlrd2="http://schemas.microsoft.com/office/spreadsheetml/2017/richdata2" ref="B4:E13">
      <sortCondition descending="1" ref="E3"/>
    </sortState>
  </autoFilter>
  <mergeCells count="1">
    <mergeCell ref="B2:E2"/>
  </mergeCells>
  <conditionalFormatting sqref="B4:B5">
    <cfRule type="duplicateValues" dxfId="47" priority="16"/>
  </conditionalFormatting>
  <conditionalFormatting sqref="B4:B6">
    <cfRule type="duplicateValues" dxfId="46" priority="15"/>
  </conditionalFormatting>
  <conditionalFormatting sqref="B7">
    <cfRule type="duplicateValues" dxfId="45" priority="3"/>
    <cfRule type="duplicateValues" dxfId="44" priority="4"/>
  </conditionalFormatting>
  <conditionalFormatting sqref="B8">
    <cfRule type="duplicateValues" dxfId="43" priority="7"/>
    <cfRule type="duplicateValues" dxfId="42" priority="8"/>
  </conditionalFormatting>
  <conditionalFormatting sqref="B9">
    <cfRule type="duplicateValues" dxfId="41" priority="9"/>
    <cfRule type="duplicateValues" dxfId="40" priority="10"/>
  </conditionalFormatting>
  <conditionalFormatting sqref="B10">
    <cfRule type="duplicateValues" dxfId="39" priority="17"/>
  </conditionalFormatting>
  <conditionalFormatting sqref="B17:B18 B21:B23">
    <cfRule type="duplicateValues" dxfId="38" priority="23"/>
  </conditionalFormatting>
  <conditionalFormatting sqref="B17:B23">
    <cfRule type="duplicateValues" dxfId="37" priority="22"/>
  </conditionalFormatting>
  <conditionalFormatting sqref="C4:C6">
    <cfRule type="duplicateValues" dxfId="36" priority="13"/>
    <cfRule type="duplicateValues" dxfId="35" priority="14"/>
  </conditionalFormatting>
  <conditionalFormatting sqref="C7">
    <cfRule type="duplicateValues" dxfId="34" priority="1"/>
    <cfRule type="duplicateValues" dxfId="33" priority="2"/>
  </conditionalFormatting>
  <conditionalFormatting sqref="C8">
    <cfRule type="duplicateValues" dxfId="32" priority="5"/>
    <cfRule type="duplicateValues" dxfId="31" priority="6"/>
  </conditionalFormatting>
  <conditionalFormatting sqref="C9">
    <cfRule type="duplicateValues" dxfId="30" priority="11"/>
    <cfRule type="duplicateValues" dxfId="29" priority="12"/>
  </conditionalFormatting>
  <conditionalFormatting sqref="D17:D23">
    <cfRule type="duplicateValues" dxfId="28" priority="24"/>
    <cfRule type="duplicateValues" dxfId="27" priority="25"/>
  </conditionalFormatting>
  <pageMargins left="0.7" right="0.7" top="0.75" bottom="0.75" header="0.3" footer="0.3"/>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Local Law 23</vt:lpstr>
      <vt:lpstr>Table A</vt:lpstr>
      <vt:lpstr>Table B</vt:lpstr>
      <vt:lpstr>Table C</vt:lpstr>
      <vt:lpstr>TLC Data</vt:lpstr>
      <vt:lpstr>Sheriff Data</vt:lpstr>
      <vt:lpstr>HRA Data</vt:lpstr>
      <vt:lpstr>FDNY Data</vt:lpstr>
      <vt:lpstr>Parks Data</vt:lpstr>
      <vt:lpstr>DHS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Cohen, Molly</dc:creator>
  <cp:lastModifiedBy>Jones, Richard  (MOCJ)</cp:lastModifiedBy>
  <cp:lastPrinted>2020-01-29T17:02:45Z</cp:lastPrinted>
  <dcterms:created xsi:type="dcterms:W3CDTF">2016-09-20T18:29:37Z</dcterms:created>
  <dcterms:modified xsi:type="dcterms:W3CDTF">2026-07-31T14:47:49Z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1855b2-0a05-4494-a903-f3f23f3f98e0_Enabled">
    <vt:lpwstr>true</vt:lpwstr>
  </property>
  <property fmtid="{D5CDD505-2E9C-101B-9397-08002B2CF9AE}" pid="3" name="MSIP_Label_fa1855b2-0a05-4494-a903-f3f23f3f98e0_SetDate">
    <vt:lpwstr>2023-01-17T19:40:59Z</vt:lpwstr>
  </property>
  <property fmtid="{D5CDD505-2E9C-101B-9397-08002B2CF9AE}" pid="4" name="MSIP_Label_fa1855b2-0a05-4494-a903-f3f23f3f98e0_Method">
    <vt:lpwstr>Standard</vt:lpwstr>
  </property>
  <property fmtid="{D5CDD505-2E9C-101B-9397-08002B2CF9AE}" pid="5" name="MSIP_Label_fa1855b2-0a05-4494-a903-f3f23f3f98e0_Name">
    <vt:lpwstr>defa4170-0d19-0005-0004-bc88714345d2</vt:lpwstr>
  </property>
  <property fmtid="{D5CDD505-2E9C-101B-9397-08002B2CF9AE}" pid="6" name="MSIP_Label_fa1855b2-0a05-4494-a903-f3f23f3f98e0_SiteId">
    <vt:lpwstr>6f60f0b3-5f06-4e09-9715-989dba8cc7d8</vt:lpwstr>
  </property>
  <property fmtid="{D5CDD505-2E9C-101B-9397-08002B2CF9AE}" pid="7" name="MSIP_Label_fa1855b2-0a05-4494-a903-f3f23f3f98e0_ActionId">
    <vt:lpwstr>4f43402f-3461-4336-8676-9074614eaa5f</vt:lpwstr>
  </property>
  <property fmtid="{D5CDD505-2E9C-101B-9397-08002B2CF9AE}" pid="8" name="MSIP_Label_fa1855b2-0a05-4494-a903-f3f23f3f98e0_ContentBits">
    <vt:lpwstr>0</vt:lpwstr>
  </property>
  <property fmtid="{D5CDD505-2E9C-101B-9397-08002B2CF9AE}" pid="9" name="MSIP_Label_ebba276f-0474-4e48-a2bc-69b0eb22318c_Enabled">
    <vt:lpwstr>true</vt:lpwstr>
  </property>
  <property fmtid="{D5CDD505-2E9C-101B-9397-08002B2CF9AE}" pid="10" name="MSIP_Label_ebba276f-0474-4e48-a2bc-69b0eb22318c_SetDate">
    <vt:lpwstr>2025-07-16T16:35:58Z</vt:lpwstr>
  </property>
  <property fmtid="{D5CDD505-2E9C-101B-9397-08002B2CF9AE}" pid="11" name="MSIP_Label_ebba276f-0474-4e48-a2bc-69b0eb22318c_Method">
    <vt:lpwstr>Standard</vt:lpwstr>
  </property>
  <property fmtid="{D5CDD505-2E9C-101B-9397-08002B2CF9AE}" pid="12" name="MSIP_Label_ebba276f-0474-4e48-a2bc-69b0eb22318c_Name">
    <vt:lpwstr>Non-Restricted-Main</vt:lpwstr>
  </property>
  <property fmtid="{D5CDD505-2E9C-101B-9397-08002B2CF9AE}" pid="13" name="MSIP_Label_ebba276f-0474-4e48-a2bc-69b0eb22318c_SiteId">
    <vt:lpwstr>32f56fc7-5f81-4e22-a95b-15da66513bef</vt:lpwstr>
  </property>
  <property fmtid="{D5CDD505-2E9C-101B-9397-08002B2CF9AE}" pid="14" name="MSIP_Label_ebba276f-0474-4e48-a2bc-69b0eb22318c_ActionId">
    <vt:lpwstr>35cbeb1c-d45a-4dbf-a557-352acf83526e</vt:lpwstr>
  </property>
  <property fmtid="{D5CDD505-2E9C-101B-9397-08002B2CF9AE}" pid="15" name="MSIP_Label_ebba276f-0474-4e48-a2bc-69b0eb22318c_ContentBits">
    <vt:lpwstr>0</vt:lpwstr>
  </property>
  <property fmtid="{D5CDD505-2E9C-101B-9397-08002B2CF9AE}" pid="16" name="MSIP_Label_ebba276f-0474-4e48-a2bc-69b0eb22318c_Tag">
    <vt:lpwstr>10, 3, 0, 1</vt:lpwstr>
  </property>
</Properties>
</file>